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4.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G:\Community\Finance\Home Ownership\SERVICE CHARGES TEAM\SERVICE CHARGES\CAPITAL WORKS\Current Contracts\Bwide Int Ext Comm Works LTA FR997\NOP\"/>
    </mc:Choice>
  </mc:AlternateContent>
  <xr:revisionPtr revIDLastSave="0" documentId="8_{DF0CE059-EC58-430D-98E8-33A409E27A34}" xr6:coauthVersionLast="47" xr6:coauthVersionMax="47" xr10:uidLastSave="{00000000-0000-0000-0000-000000000000}"/>
  <bookViews>
    <workbookView xWindow="-110" yWindow="-110" windowWidth="19420" windowHeight="10420" xr2:uid="{00000000-000D-0000-FFFF-FFFF00000000}"/>
  </bookViews>
  <sheets>
    <sheet name="Front Sheet" sheetId="46" r:id="rId1"/>
    <sheet name="Repointing &amp; Rendering" sheetId="11" r:id="rId2"/>
    <sheet name="EWI" sheetId="9" r:id="rId3"/>
    <sheet name="Heating - Combi Boiler" sheetId="42" r:id="rId4"/>
    <sheet name="Heating - System Boiler" sheetId="43" r:id="rId5"/>
    <sheet name="Heating - Regular Boiler" sheetId="44" r:id="rId6"/>
    <sheet name="Kitchens" sheetId="28" r:id="rId7"/>
    <sheet name="Bathrooms" sheetId="29" r:id="rId8"/>
    <sheet name="Aids and Adaptations " sheetId="30" r:id="rId9"/>
    <sheet name="Window Styles" sheetId="13" r:id="rId10"/>
    <sheet name="Upvc Windows" sheetId="31" r:id="rId11"/>
    <sheet name="Aluminium Windows" sheetId="32" r:id="rId12"/>
    <sheet name="Timber Windows" sheetId="33" r:id="rId13"/>
    <sheet name="Door Styles" sheetId="17" r:id="rId14"/>
    <sheet name="Doors" sheetId="34" r:id="rId15"/>
    <sheet name="Window and Door Bespoke Rates" sheetId="19" r:id="rId16"/>
    <sheet name="Roofing" sheetId="35" r:id="rId17"/>
    <sheet name="Other Roofing" sheetId="36" r:id="rId18"/>
    <sheet name="Electric Renewals" sheetId="22" r:id="rId19"/>
    <sheet name="EICRs" sheetId="23" r:id="rId20"/>
    <sheet name="Cyc Decs Archetypes" sheetId="37" r:id="rId21"/>
    <sheet name="Decs Bespoke SoR" sheetId="39" r:id="rId22"/>
    <sheet name="Replace Bespoke SoR " sheetId="40" r:id="rId23"/>
    <sheet name="Communal Bespoke SoR " sheetId="41" r:id="rId24"/>
    <sheet name="NHF SoR" sheetId="4" r:id="rId25"/>
    <sheet name="Validation Surveys" sheetId="47" r:id="rId26"/>
    <sheet name="Access" sheetId="12" r:id="rId27"/>
    <sheet name="Specialist Works Info Only" sheetId="7" r:id="rId28"/>
    <sheet name="Miscellaneous" sheetId="8" r:id="rId29"/>
    <sheet name="Summary" sheetId="6" r:id="rId30"/>
  </sheets>
  <externalReferences>
    <externalReference r:id="rId31"/>
    <externalReference r:id="rId32"/>
    <externalReference r:id="rId33"/>
    <externalReference r:id="rId34"/>
    <externalReference r:id="rId35"/>
    <externalReference r:id="rId36"/>
    <externalReference r:id="rId37"/>
  </externalReferences>
  <definedNames>
    <definedName name="ESP" localSheetId="23">'[1]Project Info'!$B$54</definedName>
    <definedName name="ESP" localSheetId="20">'[1]Project Info'!$B$54</definedName>
    <definedName name="ESP" localSheetId="21">'[1]Project Info'!$B$54</definedName>
    <definedName name="ESP" localSheetId="22">'[1]Project Info'!$B$54</definedName>
    <definedName name="ESP">'[2]Project Info'!$B$54</definedName>
    <definedName name="Int_Points_Lot_1" localSheetId="23">[1]Questions_Lot_1!$I$113</definedName>
    <definedName name="Int_Points_Lot_1" localSheetId="20">[1]Questions_Lot_1!$I$113</definedName>
    <definedName name="Int_Points_Lot_1" localSheetId="21">[1]Questions_Lot_1!$I$113</definedName>
    <definedName name="Int_Points_Lot_1" localSheetId="22">[1]Questions_Lot_1!$I$113</definedName>
    <definedName name="Int_Points_Lot_1">[2]Questions_Lot_1!$I$113</definedName>
    <definedName name="Int_Points_Lot_2" localSheetId="23">[1]Questions_Lot_2!$I$113</definedName>
    <definedName name="Int_Points_Lot_2" localSheetId="20">[1]Questions_Lot_2!$I$113</definedName>
    <definedName name="Int_Points_Lot_2" localSheetId="21">[1]Questions_Lot_2!$I$113</definedName>
    <definedName name="Int_Points_Lot_2" localSheetId="22">[1]Questions_Lot_2!$I$113</definedName>
    <definedName name="Int_Points_Lot_2">[2]Questions_Lot_2!$I$113</definedName>
    <definedName name="Int_Qs_Lot_1" localSheetId="23">[1]Questions_Lot_1!$H$113</definedName>
    <definedName name="Int_Qs_Lot_1" localSheetId="20">[1]Questions_Lot_1!$H$113</definedName>
    <definedName name="Int_Qs_Lot_1" localSheetId="21">[1]Questions_Lot_1!$H$113</definedName>
    <definedName name="Int_Qs_Lot_1" localSheetId="22">[1]Questions_Lot_1!$H$113</definedName>
    <definedName name="Int_Qs_Lot_1">[2]Questions_Lot_1!$H$113</definedName>
    <definedName name="Int_Qs_Lot_2" localSheetId="23">[1]Questions_Lot_2!$H$113</definedName>
    <definedName name="Int_Qs_Lot_2" localSheetId="20">[1]Questions_Lot_2!$H$113</definedName>
    <definedName name="Int_Qs_Lot_2" localSheetId="21">[1]Questions_Lot_2!$H$113</definedName>
    <definedName name="Int_Qs_Lot_2" localSheetId="22">[1]Questions_Lot_2!$H$113</definedName>
    <definedName name="Int_Qs_Lot_2">[2]Questions_Lot_2!$H$113</definedName>
    <definedName name="Int_Same_Qs?" localSheetId="23">'[1]Project Info'!$B$88</definedName>
    <definedName name="Int_Same_Qs?" localSheetId="20">'[1]Project Info'!$B$88</definedName>
    <definedName name="Int_Same_Qs?" localSheetId="21">'[1]Project Info'!$B$88</definedName>
    <definedName name="Int_Same_Qs?" localSheetId="22">'[1]Project Info'!$B$88</definedName>
    <definedName name="Int_Same_Qs?">'[2]Project Info'!$B$88</definedName>
    <definedName name="Int_Weighted?" localSheetId="23">'[1]Project Info'!$B$87</definedName>
    <definedName name="Int_Weighted?" localSheetId="20">'[1]Project Info'!$B$87</definedName>
    <definedName name="Int_Weighted?" localSheetId="21">'[1]Project Info'!$B$87</definedName>
    <definedName name="Int_Weighted?" localSheetId="22">'[1]Project Info'!$B$87</definedName>
    <definedName name="Int_Weighted?">'[2]Project Info'!$B$87</definedName>
    <definedName name="Int_Weighting" localSheetId="23">'[1]Project Info'!$B$86</definedName>
    <definedName name="Int_Weighting" localSheetId="20">'[1]Project Info'!$B$86</definedName>
    <definedName name="Int_Weighting" localSheetId="21">'[1]Project Info'!$B$86</definedName>
    <definedName name="Int_Weighting" localSheetId="22">'[1]Project Info'!$B$86</definedName>
    <definedName name="Int_Weighting">'[2]Project Info'!$B$86</definedName>
    <definedName name="Interviews" localSheetId="23">'[1]Project Info'!$B$72</definedName>
    <definedName name="Interviews" localSheetId="20">'[1]Project Info'!$B$72</definedName>
    <definedName name="Interviews" localSheetId="21">'[1]Project Info'!$B$72</definedName>
    <definedName name="Interviews" localSheetId="22">'[1]Project Info'!$B$72</definedName>
    <definedName name="Interviews">'[2]Project Info'!$B$72</definedName>
    <definedName name="Lot_1" localSheetId="11">[3]Lots!$D$8</definedName>
    <definedName name="Lot_1" localSheetId="23">#REF!</definedName>
    <definedName name="Lot_1" localSheetId="20">#REF!</definedName>
    <definedName name="Lot_1" localSheetId="21">#REF!</definedName>
    <definedName name="Lot_1" localSheetId="13">[3]Lots!$D$8</definedName>
    <definedName name="Lot_1" localSheetId="14">[3]Lots!$D$8</definedName>
    <definedName name="Lot_1" localSheetId="19">[4]Lots!$D$9</definedName>
    <definedName name="Lot_1" localSheetId="18">[4]Lots!$D$9</definedName>
    <definedName name="Lot_1" localSheetId="22">#REF!</definedName>
    <definedName name="Lot_1" localSheetId="12">[3]Lots!$D$8</definedName>
    <definedName name="Lot_1" localSheetId="10">[3]Lots!$D$8</definedName>
    <definedName name="Lot_1" localSheetId="15">[3]Lots!$D$8</definedName>
    <definedName name="Lot_1" localSheetId="9">[3]Lots!$D$8</definedName>
    <definedName name="Lot_1">[5]Lots!$D$8</definedName>
    <definedName name="Lot_2" localSheetId="23">#REF!</definedName>
    <definedName name="Lot_2" localSheetId="20">#REF!</definedName>
    <definedName name="Lot_2" localSheetId="21">#REF!</definedName>
    <definedName name="Lot_2" localSheetId="22">#REF!</definedName>
    <definedName name="Lot_2">[6]Lots!$D$8</definedName>
    <definedName name="Lot_3">[6]Lots!$D$9</definedName>
    <definedName name="Lot_4">[6]Lots!$D$10</definedName>
    <definedName name="Lotted?" localSheetId="23">'[1]Project Info'!$B$20</definedName>
    <definedName name="Lotted?" localSheetId="20">'[1]Project Info'!$B$20</definedName>
    <definedName name="Lotted?" localSheetId="21">'[1]Project Info'!$B$20</definedName>
    <definedName name="Lotted?" localSheetId="22">'[1]Project Info'!$B$20</definedName>
    <definedName name="Lotted?">'[2]Project Info'!$B$20</definedName>
    <definedName name="marks" localSheetId="23">'[1]Project Info'!$C$75</definedName>
    <definedName name="marks" localSheetId="20">'[1]Project Info'!$C$75</definedName>
    <definedName name="marks" localSheetId="21">'[1]Project Info'!$C$75</definedName>
    <definedName name="marks" localSheetId="22">'[1]Project Info'!$C$75</definedName>
    <definedName name="marks">'[2]Project Info'!$C$75</definedName>
    <definedName name="Names">[2]!TBL_030_Resources[Name]</definedName>
    <definedName name="No_Lots?" localSheetId="23">'[1]Project Info'!$B$21</definedName>
    <definedName name="No_Lots?" localSheetId="20">'[1]Project Info'!$B$21</definedName>
    <definedName name="No_Lots?" localSheetId="21">'[1]Project Info'!$B$21</definedName>
    <definedName name="No_Lots?" localSheetId="22">'[1]Project Info'!$B$21</definedName>
    <definedName name="No_Lots?">'[2]Project Info'!$B$21</definedName>
    <definedName name="Part_5_Access" localSheetId="23">#REF!</definedName>
    <definedName name="Part_5_Access" localSheetId="20">#REF!</definedName>
    <definedName name="Part_5_Access" localSheetId="21">#REF!</definedName>
    <definedName name="Part_5_Access" localSheetId="22">#REF!</definedName>
    <definedName name="Part_5_Access">#REF!</definedName>
    <definedName name="Price_Framework_Access_above_two_storeys" localSheetId="23">#REF!</definedName>
    <definedName name="Price_Framework_Access_above_two_storeys" localSheetId="20">#REF!</definedName>
    <definedName name="Price_Framework_Access_above_two_storeys" localSheetId="21">#REF!</definedName>
    <definedName name="Price_Framework_Access_above_two_storeys" localSheetId="22">#REF!</definedName>
    <definedName name="Price_Framework_Access_above_two_storeys">#REF!</definedName>
    <definedName name="Price_Split" localSheetId="23">'[1]Project Info'!$B$76</definedName>
    <definedName name="Price_Split" localSheetId="20">'[1]Project Info'!$B$76</definedName>
    <definedName name="Price_Split" localSheetId="21">'[1]Project Info'!$B$76</definedName>
    <definedName name="Price_Split" localSheetId="22">'[1]Project Info'!$B$76</definedName>
    <definedName name="Price_Split">'[2]Project Info'!$B$76</definedName>
    <definedName name="_xlnm.Print_Area" localSheetId="21">'Decs Bespoke SoR'!$A$1:$H$424</definedName>
    <definedName name="_xlnm.Print_Area" localSheetId="22">TBL_SoR_Replace[[#All],[Ref]:[Total]]</definedName>
    <definedName name="_xlnm.Print_Titles" localSheetId="20">'Cyc Decs Archetypes'!$1:$1</definedName>
    <definedName name="_xlnm.Print_Titles" localSheetId="21">'Decs Bespoke SoR'!$1:$1</definedName>
    <definedName name="_xlnm.Print_Titles" localSheetId="22">'Replace Bespoke SoR '!$1:$2</definedName>
    <definedName name="Section_E_Decs" localSheetId="23">'[1]Decs Bespoke SoR'!#REF!</definedName>
    <definedName name="Section_E_Decs" localSheetId="20">'[1]Decs Bespoke SoR'!#REF!</definedName>
    <definedName name="Section_E_Decs" localSheetId="21">'Decs Bespoke SoR'!#REF!</definedName>
    <definedName name="Section_E_Decs" localSheetId="22">'[1]Decs Bespoke SoR'!#REF!</definedName>
    <definedName name="Section_E_Decs">#REF!</definedName>
    <definedName name="Section_E_OHP" localSheetId="23">#REF!</definedName>
    <definedName name="Section_E_OHP" localSheetId="20">#REF!</definedName>
    <definedName name="Section_E_OHP" localSheetId="21">#REF!</definedName>
    <definedName name="Section_E_OHP" localSheetId="22">#REF!</definedName>
    <definedName name="Section_E_OHP">#REF!</definedName>
    <definedName name="Section_E_Replace" localSheetId="23">'[1]Replace Bespoke SoR'!#REF!</definedName>
    <definedName name="Section_E_Replace" localSheetId="20">'[1]Replace Bespoke SoR'!#REF!</definedName>
    <definedName name="Section_E_Replace" localSheetId="21">'[1]Replace Bespoke SoR'!#REF!</definedName>
    <definedName name="Section_E_Replace" localSheetId="22">'Replace Bespoke SoR '!#REF!</definedName>
    <definedName name="Section_E_Replace">#REF!</definedName>
    <definedName name="SiteVisits" localSheetId="23">'[1]Project Info'!$B$73</definedName>
    <definedName name="SiteVisits" localSheetId="20">'[1]Project Info'!$B$73</definedName>
    <definedName name="SiteVisits" localSheetId="21">'[1]Project Info'!$B$73</definedName>
    <definedName name="SiteVisits" localSheetId="22">'[1]Project Info'!$B$73</definedName>
    <definedName name="SiteVisits">'[2]Project Info'!$B$73</definedName>
    <definedName name="SV_Points_Lot_1" localSheetId="23">[1]Questions_Lot_1!$I$169</definedName>
    <definedName name="SV_Points_Lot_1" localSheetId="20">[1]Questions_Lot_1!$I$169</definedName>
    <definedName name="SV_Points_Lot_1" localSheetId="21">[1]Questions_Lot_1!$I$169</definedName>
    <definedName name="SV_Points_Lot_1" localSheetId="22">[1]Questions_Lot_1!$I$169</definedName>
    <definedName name="SV_Points_Lot_1">[2]Questions_Lot_1!$I$169</definedName>
    <definedName name="SV_Points_Lot_2" localSheetId="23">[1]Questions_Lot_2!$I$169</definedName>
    <definedName name="SV_Points_Lot_2" localSheetId="20">[1]Questions_Lot_2!$I$169</definedName>
    <definedName name="SV_Points_Lot_2" localSheetId="21">[1]Questions_Lot_2!$I$169</definedName>
    <definedName name="SV_Points_Lot_2" localSheetId="22">[1]Questions_Lot_2!$I$169</definedName>
    <definedName name="SV_Points_Lot_2">[2]Questions_Lot_2!$I$169</definedName>
    <definedName name="SV_Qs_Lot_1" localSheetId="23">[1]Questions_Lot_1!$H$169</definedName>
    <definedName name="SV_Qs_Lot_1" localSheetId="20">[1]Questions_Lot_1!$H$169</definedName>
    <definedName name="SV_Qs_Lot_1" localSheetId="21">[1]Questions_Lot_1!$H$169</definedName>
    <definedName name="SV_Qs_Lot_1" localSheetId="22">[1]Questions_Lot_1!$H$169</definedName>
    <definedName name="SV_Qs_Lot_1">[2]Questions_Lot_1!$H$169</definedName>
    <definedName name="SV_Qs_Lot_2" localSheetId="23">[1]Questions_Lot_2!$H$169</definedName>
    <definedName name="SV_Qs_Lot_2" localSheetId="20">[1]Questions_Lot_2!$H$169</definedName>
    <definedName name="SV_Qs_Lot_2" localSheetId="21">[1]Questions_Lot_2!$H$169</definedName>
    <definedName name="SV_Qs_Lot_2" localSheetId="22">[1]Questions_Lot_2!$H$169</definedName>
    <definedName name="SV_Qs_Lot_2">[2]Questions_Lot_2!$H$169</definedName>
    <definedName name="SV_Same_Qs?" localSheetId="23">'[1]Project Info'!$B$92</definedName>
    <definedName name="SV_Same_Qs?" localSheetId="20">'[1]Project Info'!$B$92</definedName>
    <definedName name="SV_Same_Qs?" localSheetId="21">'[1]Project Info'!$B$92</definedName>
    <definedName name="SV_Same_Qs?" localSheetId="22">'[1]Project Info'!$B$92</definedName>
    <definedName name="SV_Same_Qs?">'[2]Project Info'!$B$92</definedName>
    <definedName name="SV_Weighted?" localSheetId="23">'[1]Project Info'!$B$91</definedName>
    <definedName name="SV_Weighted?" localSheetId="20">'[1]Project Info'!$B$91</definedName>
    <definedName name="SV_Weighted?" localSheetId="21">'[1]Project Info'!$B$91</definedName>
    <definedName name="SV_Weighted?" localSheetId="22">'[1]Project Info'!$B$91</definedName>
    <definedName name="SV_Weighted?">'[2]Project Info'!$B$91</definedName>
    <definedName name="SV_Weighting" localSheetId="23">'[1]Project Info'!$B$90</definedName>
    <definedName name="SV_Weighting" localSheetId="20">'[1]Project Info'!$B$90</definedName>
    <definedName name="SV_Weighting" localSheetId="21">'[1]Project Info'!$B$90</definedName>
    <definedName name="SV_Weighting" localSheetId="22">'[1]Project Info'!$B$90</definedName>
    <definedName name="SV_Weighting">'[2]Project Info'!$B$90</definedName>
    <definedName name="Tech_Points_Lot_1" localSheetId="23">[1]Questions_Lot_1!$I$2</definedName>
    <definedName name="Tech_Points_Lot_1" localSheetId="20">[1]Questions_Lot_1!$I$2</definedName>
    <definedName name="Tech_Points_Lot_1" localSheetId="21">[1]Questions_Lot_1!$I$2</definedName>
    <definedName name="Tech_Points_Lot_1" localSheetId="22">[1]Questions_Lot_1!$I$2</definedName>
    <definedName name="Tech_Points_Lot_1">[2]Questions_Lot_1!$I$2</definedName>
    <definedName name="Tech_Points_Lot_2" localSheetId="23">[1]Questions_Lot_2!$I$2</definedName>
    <definedName name="Tech_Points_Lot_2" localSheetId="20">[1]Questions_Lot_2!$I$2</definedName>
    <definedName name="Tech_Points_Lot_2" localSheetId="21">[1]Questions_Lot_2!$I$2</definedName>
    <definedName name="Tech_Points_Lot_2" localSheetId="22">[1]Questions_Lot_2!$I$2</definedName>
    <definedName name="Tech_Points_Lot_2">[2]Questions_Lot_2!$I$2</definedName>
    <definedName name="Tech_Qs_Lot_1" localSheetId="23">[1]Questions_Lot_1!$H$2</definedName>
    <definedName name="Tech_Qs_Lot_1" localSheetId="20">[1]Questions_Lot_1!$H$2</definedName>
    <definedName name="Tech_Qs_Lot_1" localSheetId="21">[1]Questions_Lot_1!$H$2</definedName>
    <definedName name="Tech_Qs_Lot_1" localSheetId="22">[1]Questions_Lot_1!$H$2</definedName>
    <definedName name="Tech_Qs_Lot_1">[2]Questions_Lot_1!$H$2</definedName>
    <definedName name="Tech_Qs_Lot_2" localSheetId="23">[1]Questions_Lot_2!$H$2</definedName>
    <definedName name="Tech_Qs_Lot_2" localSheetId="20">[1]Questions_Lot_2!$H$2</definedName>
    <definedName name="Tech_Qs_Lot_2" localSheetId="21">[1]Questions_Lot_2!$H$2</definedName>
    <definedName name="Tech_Qs_Lot_2" localSheetId="22">[1]Questions_Lot_2!$H$2</definedName>
    <definedName name="Tech_Qs_Lot_2">[2]Questions_Lot_2!$H$2</definedName>
    <definedName name="Tech_Same_Qs?" localSheetId="23">'[1]Project Info'!$B$84</definedName>
    <definedName name="Tech_Same_Qs?" localSheetId="20">'[1]Project Info'!$B$84</definedName>
    <definedName name="Tech_Same_Qs?" localSheetId="21">'[1]Project Info'!$B$84</definedName>
    <definedName name="Tech_Same_Qs?" localSheetId="22">'[1]Project Info'!$B$84</definedName>
    <definedName name="Tech_Same_Qs?">'[2]Project Info'!$B$84</definedName>
    <definedName name="Tech_Split" localSheetId="23">'[1]Project Info'!$B$77</definedName>
    <definedName name="Tech_Split" localSheetId="20">'[1]Project Info'!$B$77</definedName>
    <definedName name="Tech_Split" localSheetId="21">'[1]Project Info'!$B$77</definedName>
    <definedName name="Tech_Split" localSheetId="22">'[1]Project Info'!$B$77</definedName>
    <definedName name="Tech_Split">'[2]Project Info'!$B$77</definedName>
    <definedName name="Tech_Weighted?" localSheetId="23">'[1]Project Info'!$B$83</definedName>
    <definedName name="Tech_Weighted?" localSheetId="20">'[1]Project Info'!$B$83</definedName>
    <definedName name="Tech_Weighted?" localSheetId="21">'[1]Project Info'!$B$83</definedName>
    <definedName name="Tech_Weighted?" localSheetId="22">'[1]Project Info'!$B$83</definedName>
    <definedName name="Tech_Weighted?">'[2]Project Info'!$B$83</definedName>
    <definedName name="Tech_Weighting" localSheetId="23">'[1]Project Info'!$B$82</definedName>
    <definedName name="Tech_Weighting" localSheetId="20">'[1]Project Info'!$B$82</definedName>
    <definedName name="Tech_Weighting" localSheetId="21">'[1]Project Info'!$B$82</definedName>
    <definedName name="Tech_Weighting" localSheetId="22">'[1]Project Info'!$B$82</definedName>
    <definedName name="Tech_Weighting">'[2]Project Info'!$B$82</definedName>
    <definedName name="Total_Access" localSheetId="23">#REF!</definedName>
    <definedName name="Total_Access" localSheetId="20">#REF!</definedName>
    <definedName name="Total_Access" localSheetId="21">#REF!</definedName>
    <definedName name="Total_Access" localSheetId="22">#REF!</definedName>
    <definedName name="Total_Access">#REF!</definedName>
    <definedName name="Total_Archetype" localSheetId="23">[1]Archetypes!$O$118</definedName>
    <definedName name="Total_Archetype" localSheetId="20">'Cyc Decs Archetypes'!$O$118</definedName>
    <definedName name="Total_Archetype" localSheetId="21">[1]Archetypes!$O$118</definedName>
    <definedName name="Total_Archetype" localSheetId="22">[1]Archetypes!$O$118</definedName>
    <definedName name="Total_Archetype">#REF!</definedName>
    <definedName name="Total_Block" localSheetId="23">#REF!</definedName>
    <definedName name="Total_Block" localSheetId="20">#REF!</definedName>
    <definedName name="Total_Block" localSheetId="21">#REF!</definedName>
    <definedName name="Total_Block" localSheetId="22">#REF!</definedName>
    <definedName name="Total_Block">#REF!</definedName>
    <definedName name="Total_Decs" localSheetId="21">'Decs Bespoke SoR'!$H$424</definedName>
    <definedName name="Total_Decs_SOR" localSheetId="21">'Decs Bespoke SoR'!$H$424</definedName>
    <definedName name="Total_Decs_SOR">#REF!</definedName>
    <definedName name="Total_Lot_2_Ali_Doors" localSheetId="11">#REF!</definedName>
    <definedName name="Total_Lot_2_Ali_Doors" localSheetId="14">#REF!</definedName>
    <definedName name="Total_Lot_2_Ali_Doors" localSheetId="12">#REF!</definedName>
    <definedName name="Total_Lot_2_Ali_Doors" localSheetId="10">#REF!</definedName>
    <definedName name="Total_Lot_2_Ali_Doors">#REF!</definedName>
    <definedName name="Total_Lot_2_Comp_Doors" localSheetId="11">#REF!</definedName>
    <definedName name="Total_Lot_2_Comp_Doors" localSheetId="14">#REF!</definedName>
    <definedName name="Total_Lot_2_Comp_Doors" localSheetId="12">#REF!</definedName>
    <definedName name="Total_Lot_2_Comp_Doors" localSheetId="10">#REF!</definedName>
    <definedName name="Total_Lot_2_Comp_Doors">#REF!</definedName>
    <definedName name="Total_Lot_2_Tim_Doors" localSheetId="11">#REF!</definedName>
    <definedName name="Total_Lot_2_Tim_Doors" localSheetId="14">#REF!</definedName>
    <definedName name="Total_Lot_2_Tim_Doors" localSheetId="12">#REF!</definedName>
    <definedName name="Total_Lot_2_Tim_Doors" localSheetId="10">#REF!</definedName>
    <definedName name="Total_Lot_2_Tim_Doors">#REF!</definedName>
    <definedName name="Total_Lot_2_uPVC_Doors" localSheetId="11">#REF!</definedName>
    <definedName name="Total_Lot_2_uPVC_Doors" localSheetId="14">#REF!</definedName>
    <definedName name="Total_Lot_2_uPVC_Doors" localSheetId="12">#REF!</definedName>
    <definedName name="Total_Lot_2_uPVC_Doors" localSheetId="10">#REF!</definedName>
    <definedName name="Total_Lot_2_uPVC_Doors">#REF!</definedName>
    <definedName name="Total_Replace" localSheetId="23">'[1]Replace Bespoke SoR'!$L$243</definedName>
    <definedName name="Total_Replace" localSheetId="20">'[1]Replace Bespoke SoR'!$L$243</definedName>
    <definedName name="Total_Replace" localSheetId="21">'[1]Replace Bespoke SoR'!$L$243</definedName>
    <definedName name="Total_Replace" localSheetId="22">'Replace Bespoke SoR '!$L$243</definedName>
    <definedName name="Total_Replace">#REF!</definedName>
    <definedName name="Total_Replace_SOR" localSheetId="22">'Replace Bespoke SoR '!$L$243</definedName>
    <definedName name="Total_Replace_SOR">#REF!</definedName>
    <definedName name="TUPE" localSheetId="23">'[1]Project Info'!$B$55</definedName>
    <definedName name="TUPE" localSheetId="20">'[1]Project Info'!$B$55</definedName>
    <definedName name="TUPE" localSheetId="21">'[1]Project Info'!$B$55</definedName>
    <definedName name="TUPE" localSheetId="22">'[1]Project Info'!$B$55</definedName>
    <definedName name="TUPE">'[2]Project Info'!$B$55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47" l="1"/>
  <c r="B25" i="6" s="1"/>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21" i="28"/>
  <c r="F17" i="28"/>
  <c r="F18" i="28"/>
  <c r="F16" i="28"/>
  <c r="F5" i="28"/>
  <c r="F6" i="28"/>
  <c r="F7" i="28"/>
  <c r="F8" i="28"/>
  <c r="F9" i="28"/>
  <c r="F10" i="28"/>
  <c r="F11" i="28"/>
  <c r="F12" i="28"/>
  <c r="F13" i="28"/>
  <c r="F4" i="28"/>
  <c r="K13" i="31"/>
  <c r="K12" i="31"/>
  <c r="K11" i="31"/>
  <c r="K10" i="31"/>
  <c r="K9" i="31"/>
  <c r="K8" i="31"/>
  <c r="K22" i="31"/>
  <c r="K21" i="31"/>
  <c r="K20" i="31"/>
  <c r="K19" i="31"/>
  <c r="K18" i="31"/>
  <c r="K17" i="31"/>
  <c r="K27" i="31"/>
  <c r="K26" i="31"/>
  <c r="K40" i="31"/>
  <c r="K39" i="31"/>
  <c r="K38" i="31"/>
  <c r="K37" i="31"/>
  <c r="K46" i="31"/>
  <c r="K45" i="31"/>
  <c r="K44" i="31"/>
  <c r="K43" i="31"/>
  <c r="K55" i="31"/>
  <c r="K54" i="31"/>
  <c r="K53" i="31"/>
  <c r="K52" i="31"/>
  <c r="K51" i="31"/>
  <c r="K50" i="31"/>
  <c r="K68" i="31"/>
  <c r="K67" i="31"/>
  <c r="K66" i="31"/>
  <c r="K65" i="31"/>
  <c r="K64" i="31"/>
  <c r="K77" i="31"/>
  <c r="K76" i="31"/>
  <c r="K75" i="31"/>
  <c r="K74" i="31"/>
  <c r="K73" i="31"/>
  <c r="K72" i="31"/>
  <c r="K71" i="31"/>
  <c r="K100" i="31"/>
  <c r="K99" i="31"/>
  <c r="K98" i="31"/>
  <c r="K97" i="31"/>
  <c r="K106" i="31"/>
  <c r="K105" i="31"/>
  <c r="K104" i="31"/>
  <c r="K103" i="31"/>
  <c r="K113" i="31"/>
  <c r="K112" i="31"/>
  <c r="K111" i="31"/>
  <c r="K110" i="31"/>
  <c r="K109" i="31"/>
  <c r="K123" i="31"/>
  <c r="K122" i="31"/>
  <c r="K121" i="31"/>
  <c r="K120" i="31"/>
  <c r="K119" i="31"/>
  <c r="K118" i="31"/>
  <c r="K117" i="31"/>
  <c r="K116" i="31"/>
  <c r="K131" i="31"/>
  <c r="K130" i="31"/>
  <c r="K129" i="31"/>
  <c r="K128" i="31"/>
  <c r="K132" i="31"/>
  <c r="K137" i="31"/>
  <c r="K136" i="31"/>
  <c r="K11" i="32"/>
  <c r="K10" i="32"/>
  <c r="K9" i="32"/>
  <c r="K8" i="32"/>
  <c r="K7" i="32"/>
  <c r="K6" i="32"/>
  <c r="K20" i="32"/>
  <c r="K19" i="32"/>
  <c r="K18" i="32"/>
  <c r="K17" i="32"/>
  <c r="K16" i="32"/>
  <c r="K15" i="32"/>
  <c r="K25" i="32"/>
  <c r="K24" i="32"/>
  <c r="K38" i="32"/>
  <c r="K37" i="32"/>
  <c r="K36" i="32"/>
  <c r="K35" i="32"/>
  <c r="K44" i="32"/>
  <c r="K43" i="32"/>
  <c r="K42" i="32"/>
  <c r="K41" i="32"/>
  <c r="K53" i="32"/>
  <c r="K52" i="32"/>
  <c r="K51" i="32"/>
  <c r="K50" i="32"/>
  <c r="K49" i="32"/>
  <c r="K48" i="32"/>
  <c r="K66" i="32"/>
  <c r="K65" i="32"/>
  <c r="K64" i="32"/>
  <c r="K63" i="32"/>
  <c r="K62" i="32"/>
  <c r="K75" i="32"/>
  <c r="K74" i="32"/>
  <c r="K73" i="32"/>
  <c r="K72" i="32"/>
  <c r="K71" i="32"/>
  <c r="K70" i="32"/>
  <c r="K69" i="32"/>
  <c r="K98" i="32"/>
  <c r="K97" i="32"/>
  <c r="K96" i="32"/>
  <c r="K95" i="32"/>
  <c r="K104" i="32"/>
  <c r="K103" i="32"/>
  <c r="K102" i="32"/>
  <c r="K101" i="32"/>
  <c r="K111" i="32"/>
  <c r="K110" i="32"/>
  <c r="K109" i="32"/>
  <c r="K108" i="32"/>
  <c r="K107" i="32"/>
  <c r="K121" i="32"/>
  <c r="K120" i="32"/>
  <c r="K119" i="32"/>
  <c r="K118" i="32"/>
  <c r="K117" i="32"/>
  <c r="K116" i="32"/>
  <c r="K115" i="32"/>
  <c r="K114" i="32"/>
  <c r="K129" i="32"/>
  <c r="K128" i="32"/>
  <c r="K127" i="32"/>
  <c r="K126" i="32"/>
  <c r="K135" i="32"/>
  <c r="K134" i="32"/>
  <c r="K11" i="33"/>
  <c r="K10" i="33"/>
  <c r="K9" i="33"/>
  <c r="K20" i="33"/>
  <c r="K19" i="33"/>
  <c r="K18" i="33"/>
  <c r="K17" i="33"/>
  <c r="K16" i="33"/>
  <c r="K15" i="33"/>
  <c r="K25" i="33"/>
  <c r="K24" i="33"/>
  <c r="K38" i="33"/>
  <c r="K37" i="33"/>
  <c r="K36" i="33"/>
  <c r="K35" i="33"/>
  <c r="K44" i="33"/>
  <c r="K43" i="33"/>
  <c r="K42" i="33"/>
  <c r="K41" i="33"/>
  <c r="K53" i="33"/>
  <c r="K52" i="33"/>
  <c r="K51" i="33"/>
  <c r="K50" i="33"/>
  <c r="K49" i="33"/>
  <c r="K48" i="33"/>
  <c r="K66" i="33"/>
  <c r="K65" i="33"/>
  <c r="K64" i="33"/>
  <c r="K63" i="33"/>
  <c r="K62" i="33"/>
  <c r="K75" i="33"/>
  <c r="K74" i="33"/>
  <c r="K73" i="33"/>
  <c r="K72" i="33"/>
  <c r="K71" i="33"/>
  <c r="K70" i="33"/>
  <c r="K69" i="33"/>
  <c r="K98" i="33"/>
  <c r="K97" i="33"/>
  <c r="K96" i="33"/>
  <c r="K95" i="33"/>
  <c r="K104" i="33"/>
  <c r="K103" i="33"/>
  <c r="K102" i="33"/>
  <c r="K101" i="33"/>
  <c r="K111" i="33"/>
  <c r="K110" i="33"/>
  <c r="K109" i="33"/>
  <c r="K108" i="33"/>
  <c r="K107" i="33"/>
  <c r="K121" i="33"/>
  <c r="K120" i="33"/>
  <c r="K119" i="33"/>
  <c r="K118" i="33"/>
  <c r="K117" i="33"/>
  <c r="K116" i="33"/>
  <c r="K115" i="33"/>
  <c r="K114" i="33"/>
  <c r="K129" i="33"/>
  <c r="K128" i="33"/>
  <c r="K127" i="33"/>
  <c r="K126" i="33"/>
  <c r="K135" i="33"/>
  <c r="K134" i="33"/>
  <c r="L14" i="40" l="1"/>
  <c r="L15" i="40"/>
  <c r="L16" i="40"/>
  <c r="L17" i="40"/>
  <c r="L18" i="40"/>
  <c r="L19" i="40"/>
  <c r="L20" i="40"/>
  <c r="L21" i="40"/>
  <c r="L22" i="40"/>
  <c r="L23" i="40"/>
  <c r="L24" i="40"/>
  <c r="L25" i="40"/>
  <c r="L26" i="40"/>
  <c r="L27" i="40"/>
  <c r="L28" i="40"/>
  <c r="L29" i="40"/>
  <c r="L30" i="40"/>
  <c r="L31" i="40"/>
  <c r="L32" i="40"/>
  <c r="L33" i="40"/>
  <c r="L34" i="40"/>
  <c r="L35" i="40"/>
  <c r="L36" i="40"/>
  <c r="L37" i="40"/>
  <c r="L38" i="40"/>
  <c r="L39" i="40"/>
  <c r="L40" i="40"/>
  <c r="L41" i="40"/>
  <c r="L42" i="40"/>
  <c r="L43" i="40"/>
  <c r="L44" i="40"/>
  <c r="L45" i="40"/>
  <c r="L46" i="40"/>
  <c r="L47" i="40"/>
  <c r="L48" i="40"/>
  <c r="L49" i="40"/>
  <c r="L50" i="40"/>
  <c r="L51" i="40"/>
  <c r="L52" i="40"/>
  <c r="L53" i="40"/>
  <c r="L54" i="40"/>
  <c r="L55" i="40"/>
  <c r="L56" i="40"/>
  <c r="L57" i="40"/>
  <c r="L58" i="40"/>
  <c r="L59" i="40"/>
  <c r="L60" i="40"/>
  <c r="L61" i="40"/>
  <c r="L62" i="40"/>
  <c r="L63" i="40"/>
  <c r="L64" i="40"/>
  <c r="L65" i="40"/>
  <c r="L66" i="40"/>
  <c r="L67" i="40"/>
  <c r="L68" i="40"/>
  <c r="L69" i="40"/>
  <c r="L70" i="40"/>
  <c r="L71" i="40"/>
  <c r="L72" i="40"/>
  <c r="L73" i="40"/>
  <c r="L74" i="40"/>
  <c r="L75" i="40"/>
  <c r="L76" i="40"/>
  <c r="L77" i="40"/>
  <c r="L78" i="40"/>
  <c r="L79" i="40"/>
  <c r="L80" i="40"/>
  <c r="L81" i="40"/>
  <c r="L82" i="40"/>
  <c r="L83" i="40"/>
  <c r="L84" i="40"/>
  <c r="L85" i="40"/>
  <c r="L86" i="40"/>
  <c r="L87" i="40"/>
  <c r="L88" i="40"/>
  <c r="L89" i="40"/>
  <c r="L90" i="40"/>
  <c r="L91" i="40"/>
  <c r="L92" i="40"/>
  <c r="L93" i="40"/>
  <c r="L94" i="40"/>
  <c r="L95" i="40"/>
  <c r="L96" i="40"/>
  <c r="L97" i="40"/>
  <c r="L98" i="40"/>
  <c r="L99" i="40"/>
  <c r="L100" i="40"/>
  <c r="L101" i="40"/>
  <c r="L102" i="40"/>
  <c r="L103" i="40"/>
  <c r="L104" i="40"/>
  <c r="L105" i="40"/>
  <c r="L106" i="40"/>
  <c r="L107" i="40"/>
  <c r="L108" i="40"/>
  <c r="L109" i="40"/>
  <c r="L110" i="40"/>
  <c r="L111" i="40"/>
  <c r="L112" i="40"/>
  <c r="L113" i="40"/>
  <c r="L114" i="40"/>
  <c r="L115" i="40"/>
  <c r="L116" i="40"/>
  <c r="L117" i="40"/>
  <c r="L118" i="40"/>
  <c r="L119" i="40"/>
  <c r="L120" i="40"/>
  <c r="L121" i="40"/>
  <c r="L122" i="40"/>
  <c r="L123" i="40"/>
  <c r="L124" i="40"/>
  <c r="L125" i="40"/>
  <c r="L126" i="40"/>
  <c r="L127" i="40"/>
  <c r="L128" i="40"/>
  <c r="L129" i="40"/>
  <c r="L130" i="40"/>
  <c r="L131" i="40"/>
  <c r="L132" i="40"/>
  <c r="L133" i="40"/>
  <c r="L134" i="40"/>
  <c r="L135" i="40"/>
  <c r="L136" i="40"/>
  <c r="L137" i="40"/>
  <c r="L138" i="40"/>
  <c r="L139" i="40"/>
  <c r="L140" i="40"/>
  <c r="L141" i="40"/>
  <c r="L142" i="40"/>
  <c r="L143" i="40"/>
  <c r="L144" i="40"/>
  <c r="L145" i="40"/>
  <c r="L146" i="40"/>
  <c r="L147" i="40"/>
  <c r="L148" i="40"/>
  <c r="L149" i="40"/>
  <c r="L150" i="40"/>
  <c r="L151" i="40"/>
  <c r="L152" i="40"/>
  <c r="L153" i="40"/>
  <c r="L154" i="40"/>
  <c r="L155" i="40"/>
  <c r="L156" i="40"/>
  <c r="L157" i="40"/>
  <c r="L158" i="40"/>
  <c r="L159" i="40"/>
  <c r="L160" i="40"/>
  <c r="L161" i="40"/>
  <c r="L162" i="40"/>
  <c r="L163" i="40"/>
  <c r="L164" i="40"/>
  <c r="L165" i="40"/>
  <c r="L166" i="40"/>
  <c r="L167" i="40"/>
  <c r="L168" i="40"/>
  <c r="L169" i="40"/>
  <c r="L170" i="40"/>
  <c r="L171" i="40"/>
  <c r="L172" i="40"/>
  <c r="L173" i="40"/>
  <c r="L174" i="40"/>
  <c r="L175" i="40"/>
  <c r="L176" i="40"/>
  <c r="L177" i="40"/>
  <c r="L178" i="40"/>
  <c r="L179" i="40"/>
  <c r="L180" i="40"/>
  <c r="L181" i="40"/>
  <c r="L182" i="40"/>
  <c r="L183" i="40"/>
  <c r="L184" i="40"/>
  <c r="L185" i="40"/>
  <c r="L186" i="40"/>
  <c r="L187" i="40"/>
  <c r="L188" i="40"/>
  <c r="L189" i="40"/>
  <c r="L190" i="40"/>
  <c r="L191" i="40"/>
  <c r="L192" i="40"/>
  <c r="L193" i="40"/>
  <c r="L194" i="40"/>
  <c r="L195" i="40"/>
  <c r="L196" i="40"/>
  <c r="L197" i="40"/>
  <c r="L198" i="40"/>
  <c r="L199" i="40"/>
  <c r="L200" i="40"/>
  <c r="L201" i="40"/>
  <c r="L202" i="40"/>
  <c r="L203" i="40"/>
  <c r="L204" i="40"/>
  <c r="L205" i="40"/>
  <c r="L206" i="40"/>
  <c r="L207" i="40"/>
  <c r="L208" i="40"/>
  <c r="L209" i="40"/>
  <c r="L210" i="40"/>
  <c r="L211" i="40"/>
  <c r="L212" i="40"/>
  <c r="L213" i="40"/>
  <c r="L214" i="40"/>
  <c r="L215" i="40"/>
  <c r="L216" i="40"/>
  <c r="L217" i="40"/>
  <c r="L218" i="40"/>
  <c r="L219" i="40"/>
  <c r="L220" i="40"/>
  <c r="L221" i="40"/>
  <c r="L222" i="40"/>
  <c r="L223" i="40"/>
  <c r="L224" i="40"/>
  <c r="L225" i="40"/>
  <c r="L226" i="40"/>
  <c r="L227" i="40"/>
  <c r="L228" i="40"/>
  <c r="L229" i="40"/>
  <c r="L230" i="40"/>
  <c r="L231" i="40"/>
  <c r="L232" i="40"/>
  <c r="L233" i="40"/>
  <c r="L234" i="40"/>
  <c r="L235" i="40"/>
  <c r="L236" i="40"/>
  <c r="L237" i="40"/>
  <c r="L238" i="40"/>
  <c r="L239" i="40"/>
  <c r="L240" i="40"/>
  <c r="L241" i="40"/>
  <c r="I45" i="34"/>
  <c r="I44" i="34"/>
  <c r="I43" i="34"/>
  <c r="I42" i="34"/>
  <c r="I41" i="34"/>
  <c r="I40" i="34"/>
  <c r="I33" i="34"/>
  <c r="I32" i="34"/>
  <c r="I31" i="34"/>
  <c r="I30" i="34"/>
  <c r="I29" i="34"/>
  <c r="I22" i="34"/>
  <c r="I21" i="34"/>
  <c r="I20" i="34"/>
  <c r="I19" i="34"/>
  <c r="I11" i="34"/>
  <c r="I10" i="34"/>
  <c r="I9" i="34"/>
  <c r="I8" i="34"/>
  <c r="I7" i="34"/>
  <c r="K143" i="33"/>
  <c r="K142" i="33"/>
  <c r="K141" i="33"/>
  <c r="K140" i="33"/>
  <c r="K139" i="33"/>
  <c r="K138" i="33"/>
  <c r="K91" i="33"/>
  <c r="K90" i="33"/>
  <c r="K89" i="33"/>
  <c r="K88" i="33"/>
  <c r="K87" i="33"/>
  <c r="K83" i="33"/>
  <c r="K82" i="33"/>
  <c r="K81" i="33"/>
  <c r="K80" i="33"/>
  <c r="K79" i="33"/>
  <c r="K59" i="33"/>
  <c r="K58" i="33"/>
  <c r="K57" i="33"/>
  <c r="K33" i="33"/>
  <c r="K32" i="33"/>
  <c r="K29" i="33"/>
  <c r="K8" i="33"/>
  <c r="K7" i="33"/>
  <c r="K6" i="33"/>
  <c r="K143" i="32"/>
  <c r="K142" i="32"/>
  <c r="K141" i="32"/>
  <c r="K140" i="32"/>
  <c r="K139" i="32"/>
  <c r="K138" i="32"/>
  <c r="K91" i="32"/>
  <c r="K90" i="32"/>
  <c r="K89" i="32"/>
  <c r="K88" i="32"/>
  <c r="K87" i="32"/>
  <c r="K83" i="32"/>
  <c r="K82" i="32"/>
  <c r="K81" i="32"/>
  <c r="K80" i="32"/>
  <c r="K79" i="32"/>
  <c r="K59" i="32"/>
  <c r="K58" i="32"/>
  <c r="K57" i="32"/>
  <c r="K33" i="32"/>
  <c r="K32" i="32"/>
  <c r="K29" i="32"/>
  <c r="K145" i="31"/>
  <c r="K144" i="31"/>
  <c r="K143" i="31"/>
  <c r="K142" i="31"/>
  <c r="K141" i="31"/>
  <c r="K140" i="31"/>
  <c r="K93" i="31"/>
  <c r="K92" i="31"/>
  <c r="K91" i="31"/>
  <c r="K90" i="31"/>
  <c r="K89" i="31"/>
  <c r="K85" i="31"/>
  <c r="K84" i="31"/>
  <c r="K83" i="31"/>
  <c r="K82" i="31"/>
  <c r="K81" i="31"/>
  <c r="K61" i="31"/>
  <c r="K60" i="31"/>
  <c r="K59" i="31"/>
  <c r="K35" i="31"/>
  <c r="K34" i="31"/>
  <c r="K31" i="31"/>
  <c r="I28" i="9"/>
  <c r="I27" i="9"/>
  <c r="I26" i="9"/>
  <c r="I25" i="9"/>
  <c r="I24" i="9"/>
  <c r="I23" i="9"/>
  <c r="I22" i="9"/>
  <c r="I21" i="9"/>
  <c r="I20" i="9"/>
  <c r="I19" i="9"/>
  <c r="I18" i="9"/>
  <c r="I17" i="9"/>
  <c r="I16" i="9"/>
  <c r="I15" i="9"/>
  <c r="I14" i="9"/>
  <c r="I13" i="9"/>
  <c r="I12" i="9"/>
  <c r="I11" i="9"/>
  <c r="I10" i="9"/>
  <c r="I9" i="9"/>
  <c r="F18" i="44" l="1"/>
  <c r="F7" i="44" l="1"/>
  <c r="F6" i="44"/>
  <c r="F5" i="44"/>
  <c r="F7" i="43"/>
  <c r="F6" i="43"/>
  <c r="F5" i="43"/>
  <c r="F36" i="42"/>
  <c r="F7" i="42"/>
  <c r="F6" i="42"/>
  <c r="F5" i="42"/>
  <c r="F76" i="44" l="1"/>
  <c r="F75" i="44"/>
  <c r="F74" i="44"/>
  <c r="F73" i="44"/>
  <c r="F72" i="44"/>
  <c r="F71" i="44"/>
  <c r="F70" i="44"/>
  <c r="F69" i="44"/>
  <c r="F68" i="44"/>
  <c r="F67" i="44"/>
  <c r="F66" i="44"/>
  <c r="F65" i="44"/>
  <c r="F64" i="44"/>
  <c r="F63" i="44"/>
  <c r="F62" i="44"/>
  <c r="F61" i="44"/>
  <c r="F60" i="44"/>
  <c r="F59" i="44"/>
  <c r="F58" i="44"/>
  <c r="F57" i="44"/>
  <c r="F56" i="44"/>
  <c r="F55" i="44"/>
  <c r="F54" i="44"/>
  <c r="F53" i="44"/>
  <c r="F52" i="44"/>
  <c r="F51" i="44"/>
  <c r="F50" i="44"/>
  <c r="F49" i="44"/>
  <c r="F48" i="44"/>
  <c r="F47" i="44"/>
  <c r="F46" i="44"/>
  <c r="F45" i="44"/>
  <c r="F44" i="44"/>
  <c r="F43" i="44"/>
  <c r="F40" i="44"/>
  <c r="F39" i="44"/>
  <c r="F38" i="44"/>
  <c r="F37" i="44"/>
  <c r="F36" i="44"/>
  <c r="F35" i="44"/>
  <c r="F34" i="44"/>
  <c r="F33" i="44"/>
  <c r="F32" i="44"/>
  <c r="F31" i="44"/>
  <c r="F30" i="44"/>
  <c r="F29" i="44"/>
  <c r="F28" i="44"/>
  <c r="F27" i="44"/>
  <c r="F26" i="44"/>
  <c r="F25" i="44"/>
  <c r="F24" i="44"/>
  <c r="F23" i="44"/>
  <c r="F22" i="44"/>
  <c r="F21" i="44"/>
  <c r="F20" i="44"/>
  <c r="F19" i="44"/>
  <c r="F17" i="44"/>
  <c r="F16" i="44"/>
  <c r="F15" i="44"/>
  <c r="F14" i="44"/>
  <c r="F13" i="44"/>
  <c r="F12" i="44"/>
  <c r="F11" i="44"/>
  <c r="F10" i="44"/>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78" i="42" l="1"/>
  <c r="B5" i="6" s="1"/>
  <c r="F81" i="43"/>
  <c r="B6" i="6" s="1"/>
  <c r="F78" i="44"/>
  <c r="B7" i="6" s="1"/>
  <c r="K64" i="41" l="1"/>
  <c r="K63" i="41"/>
  <c r="K62" i="41"/>
  <c r="K61" i="41"/>
  <c r="K60" i="41"/>
  <c r="K59" i="41"/>
  <c r="K58" i="41"/>
  <c r="K57" i="41"/>
  <c r="K56" i="41"/>
  <c r="K55" i="41"/>
  <c r="K54" i="41"/>
  <c r="K53" i="41"/>
  <c r="K52" i="41"/>
  <c r="K51" i="41"/>
  <c r="K50" i="41"/>
  <c r="K49" i="41"/>
  <c r="K48" i="41"/>
  <c r="K47" i="41"/>
  <c r="K46" i="41"/>
  <c r="K45" i="41"/>
  <c r="K44" i="41"/>
  <c r="K43" i="41"/>
  <c r="K42" i="41"/>
  <c r="K41" i="41"/>
  <c r="K40" i="41"/>
  <c r="K39" i="41"/>
  <c r="K38" i="41"/>
  <c r="K37" i="41"/>
  <c r="K36" i="41"/>
  <c r="K35" i="41"/>
  <c r="K34" i="41"/>
  <c r="K33" i="41"/>
  <c r="K32" i="41"/>
  <c r="K31" i="41"/>
  <c r="K30" i="41"/>
  <c r="K29" i="41"/>
  <c r="K28" i="41"/>
  <c r="K27" i="41"/>
  <c r="K26" i="41"/>
  <c r="K25" i="41"/>
  <c r="K24" i="41"/>
  <c r="K23" i="41"/>
  <c r="K22" i="41"/>
  <c r="K21" i="41"/>
  <c r="K20" i="41"/>
  <c r="K19" i="41"/>
  <c r="K18" i="41"/>
  <c r="K17" i="41"/>
  <c r="K16" i="41"/>
  <c r="K15" i="41"/>
  <c r="K14" i="41"/>
  <c r="K13" i="41"/>
  <c r="K12" i="41"/>
  <c r="K11" i="41"/>
  <c r="K10" i="41"/>
  <c r="K9" i="41"/>
  <c r="K8" i="41"/>
  <c r="K7" i="41"/>
  <c r="K6" i="41"/>
  <c r="K5" i="41"/>
  <c r="K4" i="41"/>
  <c r="J422" i="39"/>
  <c r="J421" i="39"/>
  <c r="J420" i="39"/>
  <c r="J419" i="39"/>
  <c r="J418" i="39"/>
  <c r="J417" i="39"/>
  <c r="J416" i="39"/>
  <c r="J415" i="39"/>
  <c r="J414" i="39"/>
  <c r="J413" i="39"/>
  <c r="J412" i="39"/>
  <c r="J411" i="39"/>
  <c r="J410" i="39"/>
  <c r="J409" i="39"/>
  <c r="J408" i="39"/>
  <c r="J407" i="39"/>
  <c r="J406" i="39"/>
  <c r="J405" i="39"/>
  <c r="J404" i="39"/>
  <c r="J403" i="39"/>
  <c r="J402" i="39"/>
  <c r="J401" i="39"/>
  <c r="J400" i="39"/>
  <c r="J399" i="39"/>
  <c r="J398" i="39"/>
  <c r="J397" i="39"/>
  <c r="J396" i="39"/>
  <c r="J395" i="39"/>
  <c r="J394" i="39"/>
  <c r="J393" i="39"/>
  <c r="J392" i="39"/>
  <c r="J391" i="39"/>
  <c r="J390" i="39"/>
  <c r="J389" i="39"/>
  <c r="J388" i="39"/>
  <c r="J387" i="39"/>
  <c r="J386" i="39"/>
  <c r="J385" i="39"/>
  <c r="J384" i="39"/>
  <c r="J383" i="39"/>
  <c r="J382" i="39"/>
  <c r="J381" i="39"/>
  <c r="J380" i="39"/>
  <c r="J379" i="39"/>
  <c r="J378" i="39"/>
  <c r="J377" i="39"/>
  <c r="J376" i="39"/>
  <c r="J375" i="39"/>
  <c r="J374" i="39"/>
  <c r="J373" i="39"/>
  <c r="J372" i="39"/>
  <c r="J371" i="39"/>
  <c r="J370" i="39"/>
  <c r="J369" i="39"/>
  <c r="J368" i="39"/>
  <c r="J367" i="39"/>
  <c r="J366" i="39"/>
  <c r="J365" i="39"/>
  <c r="J364" i="39"/>
  <c r="J363" i="39"/>
  <c r="J362" i="39"/>
  <c r="J361" i="39"/>
  <c r="J360" i="39"/>
  <c r="J359" i="39"/>
  <c r="J358" i="39"/>
  <c r="J357" i="39"/>
  <c r="J356" i="39"/>
  <c r="J355" i="39"/>
  <c r="J354" i="39"/>
  <c r="J353" i="39"/>
  <c r="J352" i="39"/>
  <c r="J351" i="39"/>
  <c r="J350" i="39"/>
  <c r="J349" i="39"/>
  <c r="J348" i="39"/>
  <c r="J347" i="39"/>
  <c r="J346" i="39"/>
  <c r="J345" i="39"/>
  <c r="J344" i="39"/>
  <c r="J343" i="39"/>
  <c r="J342" i="39"/>
  <c r="J341" i="39"/>
  <c r="J340" i="39"/>
  <c r="J339" i="39"/>
  <c r="J338" i="39"/>
  <c r="J337" i="39"/>
  <c r="J336" i="39"/>
  <c r="J335" i="39"/>
  <c r="J334" i="39"/>
  <c r="J333" i="39"/>
  <c r="J332" i="39"/>
  <c r="J331" i="39"/>
  <c r="J330" i="39"/>
  <c r="J329" i="39"/>
  <c r="J328" i="39"/>
  <c r="J327" i="39"/>
  <c r="J326" i="39"/>
  <c r="J325" i="39"/>
  <c r="J324" i="39"/>
  <c r="J323" i="39"/>
  <c r="J322" i="39"/>
  <c r="J321" i="39"/>
  <c r="J320" i="39"/>
  <c r="J319" i="39"/>
  <c r="J318" i="39"/>
  <c r="J317" i="39"/>
  <c r="J316" i="39"/>
  <c r="J315" i="39"/>
  <c r="J314" i="39"/>
  <c r="J313" i="39"/>
  <c r="J312" i="39"/>
  <c r="J311" i="39"/>
  <c r="J310" i="39"/>
  <c r="J309" i="39"/>
  <c r="J308" i="39"/>
  <c r="J307" i="39"/>
  <c r="J306" i="39"/>
  <c r="J305" i="39"/>
  <c r="J304" i="39"/>
  <c r="J303" i="39"/>
  <c r="J302" i="39"/>
  <c r="J301" i="39"/>
  <c r="J300" i="39"/>
  <c r="J299" i="39"/>
  <c r="J298" i="39"/>
  <c r="J297" i="39"/>
  <c r="J296" i="39"/>
  <c r="J295" i="39"/>
  <c r="J294" i="39"/>
  <c r="J293" i="39"/>
  <c r="J292" i="39"/>
  <c r="J291" i="39"/>
  <c r="J290" i="39"/>
  <c r="J289" i="39"/>
  <c r="J288" i="39"/>
  <c r="J287" i="39"/>
  <c r="J286" i="39"/>
  <c r="J285" i="39"/>
  <c r="J284" i="39"/>
  <c r="J283" i="39"/>
  <c r="J282" i="39"/>
  <c r="J281" i="39"/>
  <c r="J280" i="39"/>
  <c r="J279" i="39"/>
  <c r="J278" i="39"/>
  <c r="J277" i="39"/>
  <c r="J276" i="39"/>
  <c r="J275" i="39"/>
  <c r="J274" i="39"/>
  <c r="J273" i="39"/>
  <c r="J272" i="39"/>
  <c r="J271" i="39"/>
  <c r="J270" i="39"/>
  <c r="J269" i="39"/>
  <c r="J268" i="39"/>
  <c r="J267" i="39"/>
  <c r="J266" i="39"/>
  <c r="J265" i="39"/>
  <c r="J264" i="39"/>
  <c r="J263" i="39"/>
  <c r="J262" i="39"/>
  <c r="J261" i="39"/>
  <c r="J260" i="39"/>
  <c r="J259" i="39"/>
  <c r="J258" i="39"/>
  <c r="J257" i="39"/>
  <c r="J256" i="39"/>
  <c r="J255" i="39"/>
  <c r="J254" i="39"/>
  <c r="J253" i="39"/>
  <c r="J252" i="39"/>
  <c r="J251" i="39"/>
  <c r="J250" i="39"/>
  <c r="J249" i="39"/>
  <c r="J248" i="39"/>
  <c r="J247" i="39"/>
  <c r="J246" i="39"/>
  <c r="J245" i="39"/>
  <c r="J244" i="39"/>
  <c r="J243" i="39"/>
  <c r="J242" i="39"/>
  <c r="J241" i="39"/>
  <c r="J240" i="39"/>
  <c r="J239" i="39"/>
  <c r="J238" i="39"/>
  <c r="J237" i="39"/>
  <c r="J236" i="39"/>
  <c r="J235" i="39"/>
  <c r="J234" i="39"/>
  <c r="J233" i="39"/>
  <c r="J232" i="39"/>
  <c r="J231" i="39"/>
  <c r="J230" i="39"/>
  <c r="J229" i="39"/>
  <c r="J228" i="39"/>
  <c r="J227" i="39"/>
  <c r="J226" i="39"/>
  <c r="J225" i="39"/>
  <c r="J224" i="39"/>
  <c r="J223" i="39"/>
  <c r="J222" i="39"/>
  <c r="J221" i="39"/>
  <c r="J220" i="39"/>
  <c r="J219" i="39"/>
  <c r="J218" i="39"/>
  <c r="J217" i="39"/>
  <c r="J216" i="39"/>
  <c r="J215" i="39"/>
  <c r="J214" i="39"/>
  <c r="J213" i="39"/>
  <c r="J212" i="39"/>
  <c r="J211" i="39"/>
  <c r="J210" i="39"/>
  <c r="J209" i="39"/>
  <c r="J208" i="39"/>
  <c r="J207" i="39"/>
  <c r="J206" i="39"/>
  <c r="J205" i="39"/>
  <c r="J204" i="39"/>
  <c r="J203" i="39"/>
  <c r="J202" i="39"/>
  <c r="J201" i="39"/>
  <c r="J200" i="39"/>
  <c r="J199" i="39"/>
  <c r="J198" i="39"/>
  <c r="J197" i="39"/>
  <c r="J196" i="39"/>
  <c r="J195" i="39"/>
  <c r="J194" i="39"/>
  <c r="J193" i="39"/>
  <c r="J192" i="39"/>
  <c r="J191" i="39"/>
  <c r="J190" i="39"/>
  <c r="J189" i="39"/>
  <c r="J188" i="39"/>
  <c r="J187" i="39"/>
  <c r="J186" i="39"/>
  <c r="J185" i="39"/>
  <c r="J184" i="39"/>
  <c r="J183" i="39"/>
  <c r="J182" i="39"/>
  <c r="J181" i="39"/>
  <c r="J180" i="39"/>
  <c r="J179" i="39"/>
  <c r="J178" i="39"/>
  <c r="J177" i="39"/>
  <c r="J176" i="39"/>
  <c r="J175" i="39"/>
  <c r="J174" i="39"/>
  <c r="J173" i="39"/>
  <c r="J172" i="39"/>
  <c r="J171" i="39"/>
  <c r="J170" i="39"/>
  <c r="J169" i="39"/>
  <c r="J168" i="39"/>
  <c r="J167" i="39"/>
  <c r="J166" i="39"/>
  <c r="J165" i="39"/>
  <c r="J164" i="39"/>
  <c r="J163" i="39"/>
  <c r="J162" i="39"/>
  <c r="J161" i="39"/>
  <c r="J160" i="39"/>
  <c r="J159" i="39"/>
  <c r="J158" i="39"/>
  <c r="J157" i="39"/>
  <c r="J156" i="39"/>
  <c r="J155" i="39"/>
  <c r="J154" i="39"/>
  <c r="J153" i="39"/>
  <c r="J152" i="39"/>
  <c r="J151" i="39"/>
  <c r="J150" i="39"/>
  <c r="J149" i="39"/>
  <c r="J148" i="39"/>
  <c r="J147" i="39"/>
  <c r="J146" i="39"/>
  <c r="J145" i="39"/>
  <c r="J144" i="39"/>
  <c r="J143" i="39"/>
  <c r="J142" i="39"/>
  <c r="J141" i="39"/>
  <c r="J140" i="39"/>
  <c r="J139" i="39"/>
  <c r="J138" i="39"/>
  <c r="J137" i="39"/>
  <c r="J136" i="39"/>
  <c r="J135" i="39"/>
  <c r="J134" i="39"/>
  <c r="J133" i="39"/>
  <c r="J132" i="39"/>
  <c r="J131" i="39"/>
  <c r="J130" i="39"/>
  <c r="J129" i="39"/>
  <c r="J128" i="39"/>
  <c r="J127" i="39"/>
  <c r="J126" i="39"/>
  <c r="J125" i="39"/>
  <c r="J124" i="39"/>
  <c r="J123" i="39"/>
  <c r="J122" i="39"/>
  <c r="J121" i="39"/>
  <c r="J120" i="39"/>
  <c r="J119" i="39"/>
  <c r="J118" i="39"/>
  <c r="J117" i="39"/>
  <c r="J116" i="39"/>
  <c r="J115" i="39"/>
  <c r="J114" i="39"/>
  <c r="J113" i="39"/>
  <c r="J112" i="39"/>
  <c r="J111" i="39"/>
  <c r="J110" i="39"/>
  <c r="J109" i="39"/>
  <c r="J108" i="39"/>
  <c r="J107" i="39"/>
  <c r="J106" i="39"/>
  <c r="J105" i="39"/>
  <c r="J104" i="39"/>
  <c r="J103" i="39"/>
  <c r="J102" i="39"/>
  <c r="J101" i="39"/>
  <c r="J100" i="39"/>
  <c r="J99" i="39"/>
  <c r="J98" i="39"/>
  <c r="J97" i="39"/>
  <c r="J96" i="39"/>
  <c r="J95" i="39"/>
  <c r="J94" i="39"/>
  <c r="J93" i="39"/>
  <c r="J92" i="39"/>
  <c r="J91" i="39"/>
  <c r="J90" i="39"/>
  <c r="J89" i="39"/>
  <c r="J88" i="39"/>
  <c r="J87" i="39"/>
  <c r="J86" i="39"/>
  <c r="J85" i="39"/>
  <c r="J84" i="39"/>
  <c r="J83" i="39"/>
  <c r="J82" i="39"/>
  <c r="J81" i="39"/>
  <c r="J80" i="39"/>
  <c r="J79" i="39"/>
  <c r="J78" i="39"/>
  <c r="J77" i="39"/>
  <c r="J76" i="39"/>
  <c r="J75" i="39"/>
  <c r="J74" i="39"/>
  <c r="J73" i="39"/>
  <c r="J72" i="39"/>
  <c r="J71" i="39"/>
  <c r="J70" i="39"/>
  <c r="J69" i="39"/>
  <c r="J68" i="39"/>
  <c r="J67" i="39"/>
  <c r="J66" i="39"/>
  <c r="J65" i="39"/>
  <c r="J64" i="39"/>
  <c r="J63" i="39"/>
  <c r="J62" i="39"/>
  <c r="J61" i="39"/>
  <c r="J60"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5" i="39"/>
  <c r="J24" i="39"/>
  <c r="J23" i="39"/>
  <c r="J22" i="39"/>
  <c r="J21" i="39"/>
  <c r="J20" i="39"/>
  <c r="J19" i="39"/>
  <c r="J18" i="39"/>
  <c r="J17" i="39"/>
  <c r="J16" i="39"/>
  <c r="J15" i="39"/>
  <c r="J14" i="39"/>
  <c r="J13" i="39"/>
  <c r="J12" i="39"/>
  <c r="J11" i="39"/>
  <c r="J10" i="39"/>
  <c r="J9" i="39"/>
  <c r="J8" i="39"/>
  <c r="J7" i="39"/>
  <c r="J6" i="39"/>
  <c r="O117" i="37"/>
  <c r="O114" i="37"/>
  <c r="O113" i="37"/>
  <c r="O112" i="37"/>
  <c r="O111" i="37"/>
  <c r="O110" i="37"/>
  <c r="O109" i="37"/>
  <c r="O108" i="37"/>
  <c r="O107" i="37"/>
  <c r="O106" i="37"/>
  <c r="O105" i="37"/>
  <c r="O104" i="37"/>
  <c r="O103" i="37"/>
  <c r="O98" i="37"/>
  <c r="O95" i="37"/>
  <c r="O94" i="37"/>
  <c r="O93" i="37"/>
  <c r="O92" i="37"/>
  <c r="O89" i="37"/>
  <c r="O88" i="37"/>
  <c r="O85" i="37"/>
  <c r="O84" i="37"/>
  <c r="O79" i="37"/>
  <c r="O78" i="37"/>
  <c r="O77" i="37"/>
  <c r="O76" i="37"/>
  <c r="O75" i="37"/>
  <c r="O74" i="37"/>
  <c r="O73" i="37"/>
  <c r="O72" i="37"/>
  <c r="O71" i="37"/>
  <c r="O70" i="37"/>
  <c r="O69" i="37"/>
  <c r="O68" i="37"/>
  <c r="O67" i="37"/>
  <c r="O66" i="37"/>
  <c r="O65" i="37"/>
  <c r="O60" i="37"/>
  <c r="O59" i="37"/>
  <c r="O58" i="37"/>
  <c r="O57" i="37"/>
  <c r="O56" i="37"/>
  <c r="O55" i="37"/>
  <c r="O54" i="37"/>
  <c r="O53" i="37"/>
  <c r="O52" i="37"/>
  <c r="O51" i="37"/>
  <c r="O50" i="37"/>
  <c r="O49" i="37"/>
  <c r="O48" i="37"/>
  <c r="O47" i="37"/>
  <c r="O46" i="37"/>
  <c r="O41" i="37"/>
  <c r="O40" i="37"/>
  <c r="O39" i="37"/>
  <c r="O38" i="37"/>
  <c r="O37" i="37"/>
  <c r="O36" i="37"/>
  <c r="O35" i="37"/>
  <c r="O34" i="37"/>
  <c r="O33" i="37"/>
  <c r="O32" i="37"/>
  <c r="O31" i="37"/>
  <c r="O30" i="37"/>
  <c r="O29" i="37"/>
  <c r="O28" i="37"/>
  <c r="O27" i="37"/>
  <c r="O22" i="37"/>
  <c r="O21" i="37"/>
  <c r="O20" i="37"/>
  <c r="O19" i="37"/>
  <c r="O18" i="37"/>
  <c r="O17" i="37"/>
  <c r="O16" i="37"/>
  <c r="O15" i="37"/>
  <c r="O14" i="37"/>
  <c r="O13" i="37"/>
  <c r="O12" i="37"/>
  <c r="O11" i="37"/>
  <c r="O10" i="37"/>
  <c r="O9" i="37"/>
  <c r="O8" i="37"/>
  <c r="J424" i="39" l="1"/>
  <c r="B21" i="6" s="1"/>
  <c r="K66" i="41"/>
  <c r="B23" i="6" s="1"/>
  <c r="O118" i="37"/>
  <c r="B20" i="6" s="1"/>
  <c r="L243" i="40"/>
  <c r="B22" i="6" s="1"/>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6" i="36"/>
  <c r="F5" i="36"/>
  <c r="F4" i="36"/>
  <c r="K504" i="35"/>
  <c r="K503" i="35"/>
  <c r="K502" i="35"/>
  <c r="K501" i="35"/>
  <c r="K500" i="35"/>
  <c r="K499" i="35"/>
  <c r="K498" i="35"/>
  <c r="K497" i="35"/>
  <c r="K496" i="35"/>
  <c r="K495" i="35"/>
  <c r="K494" i="35"/>
  <c r="K493" i="35"/>
  <c r="K492" i="35"/>
  <c r="K491" i="35"/>
  <c r="K490" i="35"/>
  <c r="K489" i="35"/>
  <c r="K488" i="35"/>
  <c r="K487" i="35"/>
  <c r="K486" i="35"/>
  <c r="K485" i="35"/>
  <c r="K484" i="35"/>
  <c r="K483" i="35"/>
  <c r="K482" i="35"/>
  <c r="K481" i="35"/>
  <c r="K480" i="35"/>
  <c r="K479" i="35"/>
  <c r="K478" i="35"/>
  <c r="K477" i="35"/>
  <c r="K476" i="35"/>
  <c r="K475" i="35"/>
  <c r="K474" i="35"/>
  <c r="K473" i="35"/>
  <c r="K472" i="35"/>
  <c r="K471" i="35"/>
  <c r="K470" i="35"/>
  <c r="K469" i="35"/>
  <c r="K468" i="35"/>
  <c r="K467" i="35"/>
  <c r="K466" i="35"/>
  <c r="K465" i="35"/>
  <c r="K464" i="35"/>
  <c r="K463" i="35"/>
  <c r="K462" i="35"/>
  <c r="K461" i="35"/>
  <c r="K460" i="35"/>
  <c r="K459" i="35"/>
  <c r="K458" i="35"/>
  <c r="K457" i="35"/>
  <c r="K456" i="35"/>
  <c r="K455" i="35"/>
  <c r="K454" i="35"/>
  <c r="K453" i="35"/>
  <c r="K452" i="35"/>
  <c r="K451" i="35"/>
  <c r="K450" i="35"/>
  <c r="K449" i="35"/>
  <c r="K448" i="35"/>
  <c r="K447" i="35"/>
  <c r="K446" i="35"/>
  <c r="K445" i="35"/>
  <c r="K444" i="35"/>
  <c r="K443" i="35"/>
  <c r="K442" i="35"/>
  <c r="K441" i="35"/>
  <c r="K440" i="35"/>
  <c r="K439" i="35"/>
  <c r="K438" i="35"/>
  <c r="K437" i="35"/>
  <c r="K436" i="35"/>
  <c r="K435" i="35"/>
  <c r="K434" i="35"/>
  <c r="K433" i="35"/>
  <c r="K432" i="35"/>
  <c r="K431" i="35"/>
  <c r="K430" i="35"/>
  <c r="K429" i="35"/>
  <c r="K428" i="35"/>
  <c r="K427" i="35"/>
  <c r="K426" i="35"/>
  <c r="K425" i="35"/>
  <c r="K424" i="35"/>
  <c r="K423" i="35"/>
  <c r="K422" i="35"/>
  <c r="K421" i="35"/>
  <c r="K420" i="35"/>
  <c r="K419" i="35"/>
  <c r="K418" i="35"/>
  <c r="K417" i="35"/>
  <c r="K416" i="35"/>
  <c r="K415" i="35"/>
  <c r="K414" i="35"/>
  <c r="K413" i="35"/>
  <c r="K412" i="35"/>
  <c r="K411" i="35"/>
  <c r="K410" i="35"/>
  <c r="K409" i="35"/>
  <c r="K408" i="35"/>
  <c r="K407" i="35"/>
  <c r="K406" i="35"/>
  <c r="K405" i="35"/>
  <c r="K404" i="35"/>
  <c r="K403" i="35"/>
  <c r="K402" i="35"/>
  <c r="K401" i="35"/>
  <c r="K400" i="35"/>
  <c r="K399" i="35"/>
  <c r="K398" i="35"/>
  <c r="K397" i="35"/>
  <c r="K396" i="35"/>
  <c r="K395" i="35"/>
  <c r="K394" i="35"/>
  <c r="K393" i="35"/>
  <c r="K392" i="35"/>
  <c r="K391" i="35"/>
  <c r="K390" i="35"/>
  <c r="K389" i="35"/>
  <c r="K388" i="35"/>
  <c r="K387" i="35"/>
  <c r="K386" i="35"/>
  <c r="K385" i="35"/>
  <c r="K384" i="35"/>
  <c r="K383" i="35"/>
  <c r="K382" i="35"/>
  <c r="K381" i="35"/>
  <c r="K380" i="35"/>
  <c r="K379" i="35"/>
  <c r="K378" i="35"/>
  <c r="K377" i="35"/>
  <c r="K376" i="35"/>
  <c r="K375" i="35"/>
  <c r="K374" i="35"/>
  <c r="K373" i="35"/>
  <c r="K372" i="35"/>
  <c r="K371" i="35"/>
  <c r="K370" i="35"/>
  <c r="K369" i="35"/>
  <c r="K368" i="35"/>
  <c r="K367" i="35"/>
  <c r="K366" i="35"/>
  <c r="K365" i="35"/>
  <c r="K364" i="35"/>
  <c r="K363" i="35"/>
  <c r="K362" i="35"/>
  <c r="K361" i="35"/>
  <c r="K360" i="35"/>
  <c r="K359" i="35"/>
  <c r="K358" i="35"/>
  <c r="K357" i="35"/>
  <c r="K356" i="35"/>
  <c r="K355" i="35"/>
  <c r="K354" i="35"/>
  <c r="K353" i="35"/>
  <c r="K352" i="35"/>
  <c r="K351" i="35"/>
  <c r="K350" i="35"/>
  <c r="K349" i="35"/>
  <c r="K348" i="35"/>
  <c r="K347" i="35"/>
  <c r="K346" i="35"/>
  <c r="K345" i="35"/>
  <c r="K344" i="35"/>
  <c r="K343" i="35"/>
  <c r="K342" i="35"/>
  <c r="K341" i="35"/>
  <c r="K340" i="35"/>
  <c r="K339" i="35"/>
  <c r="K338" i="35"/>
  <c r="K337" i="35"/>
  <c r="K336" i="35"/>
  <c r="K335" i="35"/>
  <c r="K334" i="35"/>
  <c r="K333" i="35"/>
  <c r="K332" i="35"/>
  <c r="K331" i="35"/>
  <c r="K330" i="35"/>
  <c r="K329" i="35"/>
  <c r="K328" i="35"/>
  <c r="K327" i="35"/>
  <c r="K326" i="35"/>
  <c r="K325" i="35"/>
  <c r="K324" i="35"/>
  <c r="K323" i="35"/>
  <c r="K322" i="35"/>
  <c r="K321" i="35"/>
  <c r="K320" i="35"/>
  <c r="K319" i="35"/>
  <c r="K318" i="35"/>
  <c r="K317" i="35"/>
  <c r="K316" i="35"/>
  <c r="K315" i="35"/>
  <c r="K314" i="35"/>
  <c r="K313" i="35"/>
  <c r="K312" i="35"/>
  <c r="K311" i="35"/>
  <c r="K310" i="35"/>
  <c r="K309" i="35"/>
  <c r="K308" i="35"/>
  <c r="K307" i="35"/>
  <c r="K306" i="35"/>
  <c r="K305" i="35"/>
  <c r="K304" i="35"/>
  <c r="K303" i="35"/>
  <c r="K302" i="35"/>
  <c r="K301" i="35"/>
  <c r="K300" i="35"/>
  <c r="K299" i="35"/>
  <c r="K298" i="35"/>
  <c r="K297" i="35"/>
  <c r="K296" i="35"/>
  <c r="K295" i="35"/>
  <c r="K294" i="35"/>
  <c r="K293" i="35"/>
  <c r="K292" i="35"/>
  <c r="K291" i="35"/>
  <c r="K290" i="35"/>
  <c r="K289" i="35"/>
  <c r="K288" i="35"/>
  <c r="K287" i="35"/>
  <c r="K286" i="35"/>
  <c r="K285" i="35"/>
  <c r="K284" i="35"/>
  <c r="K283" i="35"/>
  <c r="K282" i="35"/>
  <c r="K281" i="35"/>
  <c r="K280" i="35"/>
  <c r="K279" i="35"/>
  <c r="K278" i="35"/>
  <c r="K277" i="35"/>
  <c r="K276" i="35"/>
  <c r="K275" i="35"/>
  <c r="K274" i="35"/>
  <c r="K273" i="35"/>
  <c r="K272" i="35"/>
  <c r="K271" i="35"/>
  <c r="K270" i="35"/>
  <c r="K269" i="35"/>
  <c r="K268" i="35"/>
  <c r="K267" i="35"/>
  <c r="K266" i="35"/>
  <c r="K265" i="35"/>
  <c r="K264" i="35"/>
  <c r="K263" i="35"/>
  <c r="K262" i="35"/>
  <c r="K261" i="35"/>
  <c r="K260" i="35"/>
  <c r="K259" i="35"/>
  <c r="K258" i="35"/>
  <c r="K257" i="35"/>
  <c r="K256" i="35"/>
  <c r="K255" i="35"/>
  <c r="K254" i="35"/>
  <c r="K253" i="35"/>
  <c r="K252" i="35"/>
  <c r="K251" i="35"/>
  <c r="K250" i="35"/>
  <c r="K249" i="35"/>
  <c r="K248" i="35"/>
  <c r="K247" i="35"/>
  <c r="K246" i="35"/>
  <c r="K245" i="35"/>
  <c r="K244" i="35"/>
  <c r="K243" i="35"/>
  <c r="K242" i="35"/>
  <c r="K241" i="35"/>
  <c r="K240" i="35"/>
  <c r="K239" i="35"/>
  <c r="K238" i="35"/>
  <c r="K237" i="35"/>
  <c r="K236" i="35"/>
  <c r="K235" i="35"/>
  <c r="K234" i="35"/>
  <c r="K233" i="35"/>
  <c r="K232" i="35"/>
  <c r="K231" i="35"/>
  <c r="K230" i="35"/>
  <c r="K229" i="35"/>
  <c r="K228" i="35"/>
  <c r="K227" i="35"/>
  <c r="K226" i="35"/>
  <c r="K225" i="35"/>
  <c r="K224" i="35"/>
  <c r="K223" i="35"/>
  <c r="K222" i="35"/>
  <c r="K221" i="35"/>
  <c r="K220" i="35"/>
  <c r="K219" i="35"/>
  <c r="K218" i="35"/>
  <c r="K217" i="35"/>
  <c r="K216" i="35"/>
  <c r="K215" i="35"/>
  <c r="K214" i="35"/>
  <c r="K213" i="35"/>
  <c r="K212" i="35"/>
  <c r="K211" i="35"/>
  <c r="K210" i="35"/>
  <c r="K209" i="35"/>
  <c r="K208" i="35"/>
  <c r="K207" i="35"/>
  <c r="K206" i="35"/>
  <c r="K205" i="35"/>
  <c r="K204" i="35"/>
  <c r="K203" i="35"/>
  <c r="K202" i="35"/>
  <c r="K201" i="35"/>
  <c r="K200" i="35"/>
  <c r="K199" i="35"/>
  <c r="K198" i="35"/>
  <c r="K197" i="35"/>
  <c r="K196" i="35"/>
  <c r="K195" i="35"/>
  <c r="K194" i="35"/>
  <c r="K193" i="35"/>
  <c r="K192" i="35"/>
  <c r="K191" i="35"/>
  <c r="K190" i="35"/>
  <c r="K189" i="35"/>
  <c r="K188" i="35"/>
  <c r="K187" i="35"/>
  <c r="K186" i="35"/>
  <c r="K185" i="35"/>
  <c r="K184" i="35"/>
  <c r="K183" i="35"/>
  <c r="K182" i="35"/>
  <c r="K181" i="35"/>
  <c r="K180" i="35"/>
  <c r="K179" i="35"/>
  <c r="K178" i="35"/>
  <c r="K177" i="35"/>
  <c r="K176" i="35"/>
  <c r="K175" i="35"/>
  <c r="K174" i="35"/>
  <c r="K173" i="35"/>
  <c r="K172" i="35"/>
  <c r="K171" i="35"/>
  <c r="K170" i="35"/>
  <c r="K169" i="35"/>
  <c r="K168" i="35"/>
  <c r="K167" i="35"/>
  <c r="K166" i="35"/>
  <c r="K165" i="35"/>
  <c r="K164" i="35"/>
  <c r="K163" i="35"/>
  <c r="K162" i="35"/>
  <c r="K161" i="35"/>
  <c r="K160" i="35"/>
  <c r="K159" i="35"/>
  <c r="K158" i="35"/>
  <c r="K157" i="35"/>
  <c r="K156" i="35"/>
  <c r="K155" i="35"/>
  <c r="K154" i="35"/>
  <c r="K153" i="35"/>
  <c r="K152" i="35"/>
  <c r="K151" i="35"/>
  <c r="K150" i="35"/>
  <c r="K149" i="35"/>
  <c r="K148" i="35"/>
  <c r="K147" i="35"/>
  <c r="K146" i="35"/>
  <c r="K145" i="35"/>
  <c r="K144" i="35"/>
  <c r="K143" i="35"/>
  <c r="K142" i="35"/>
  <c r="K141" i="35"/>
  <c r="K140" i="35"/>
  <c r="K139" i="35"/>
  <c r="K138" i="35"/>
  <c r="K137" i="35"/>
  <c r="K136" i="35"/>
  <c r="K135" i="35"/>
  <c r="K134" i="35"/>
  <c r="K133" i="35"/>
  <c r="K132" i="35"/>
  <c r="K131" i="35"/>
  <c r="K130" i="35"/>
  <c r="K129" i="35"/>
  <c r="K128" i="35"/>
  <c r="K127" i="35"/>
  <c r="K126" i="35"/>
  <c r="K125" i="35"/>
  <c r="K124" i="35"/>
  <c r="K123" i="35"/>
  <c r="K122" i="35"/>
  <c r="K121" i="35"/>
  <c r="K120" i="35"/>
  <c r="K119" i="35"/>
  <c r="K118" i="35"/>
  <c r="K117" i="35"/>
  <c r="K116" i="35"/>
  <c r="K115" i="35"/>
  <c r="K114" i="35"/>
  <c r="K113" i="35"/>
  <c r="K112" i="35"/>
  <c r="K111" i="35"/>
  <c r="K110" i="35"/>
  <c r="K109" i="35"/>
  <c r="K108" i="35"/>
  <c r="K107" i="35"/>
  <c r="K106" i="35"/>
  <c r="K105" i="35"/>
  <c r="K104" i="35"/>
  <c r="K103" i="35"/>
  <c r="K102" i="35"/>
  <c r="K101" i="35"/>
  <c r="K100" i="35"/>
  <c r="K99" i="35"/>
  <c r="K98" i="35"/>
  <c r="K97" i="35"/>
  <c r="K96" i="35"/>
  <c r="K95" i="35"/>
  <c r="K94" i="35"/>
  <c r="K93" i="35"/>
  <c r="K92" i="35"/>
  <c r="K91" i="35"/>
  <c r="K90" i="35"/>
  <c r="K89" i="35"/>
  <c r="K88" i="35"/>
  <c r="K87" i="35"/>
  <c r="K86" i="35"/>
  <c r="K85" i="35"/>
  <c r="K84" i="35"/>
  <c r="K83" i="35"/>
  <c r="K82" i="35"/>
  <c r="K81" i="35"/>
  <c r="K80" i="35"/>
  <c r="K79" i="35"/>
  <c r="K78" i="35"/>
  <c r="K77" i="35"/>
  <c r="K76" i="35"/>
  <c r="K75" i="35"/>
  <c r="K74" i="35"/>
  <c r="K73" i="35"/>
  <c r="K72" i="35"/>
  <c r="K71" i="35"/>
  <c r="K70" i="35"/>
  <c r="K69" i="35"/>
  <c r="K68" i="35"/>
  <c r="K67" i="35"/>
  <c r="K66" i="35"/>
  <c r="K65" i="35"/>
  <c r="K64" i="35"/>
  <c r="K63" i="35"/>
  <c r="K62" i="35"/>
  <c r="K61" i="35"/>
  <c r="K60" i="35"/>
  <c r="K59" i="35"/>
  <c r="K58" i="35"/>
  <c r="K57" i="35"/>
  <c r="K56" i="35"/>
  <c r="K55" i="35"/>
  <c r="K54" i="35"/>
  <c r="K53" i="35"/>
  <c r="K52" i="35"/>
  <c r="K51" i="35"/>
  <c r="K50" i="35"/>
  <c r="K49" i="35"/>
  <c r="K48" i="35"/>
  <c r="K47" i="35"/>
  <c r="K46" i="35"/>
  <c r="K45" i="35"/>
  <c r="K44" i="35"/>
  <c r="K43" i="35"/>
  <c r="K42" i="35"/>
  <c r="K41" i="35"/>
  <c r="K40" i="35"/>
  <c r="K39" i="35"/>
  <c r="K38" i="35"/>
  <c r="K37" i="35"/>
  <c r="K36" i="35"/>
  <c r="K35" i="35"/>
  <c r="K34" i="35"/>
  <c r="K33" i="35"/>
  <c r="K32" i="35"/>
  <c r="K31" i="35"/>
  <c r="K30" i="35"/>
  <c r="K29" i="35"/>
  <c r="K28" i="35"/>
  <c r="K27" i="35"/>
  <c r="K26" i="35"/>
  <c r="K25" i="35"/>
  <c r="K24" i="35"/>
  <c r="K23" i="35"/>
  <c r="K22" i="35"/>
  <c r="K21" i="35"/>
  <c r="K20" i="35"/>
  <c r="K19" i="35"/>
  <c r="K18" i="35"/>
  <c r="K17" i="35"/>
  <c r="K16" i="35"/>
  <c r="K15" i="35"/>
  <c r="K14" i="35"/>
  <c r="K13" i="35"/>
  <c r="K12" i="35"/>
  <c r="K11" i="35"/>
  <c r="K10" i="35"/>
  <c r="K9" i="35"/>
  <c r="K8" i="35"/>
  <c r="K7" i="35"/>
  <c r="K6" i="35"/>
  <c r="K5" i="35"/>
  <c r="K4" i="35"/>
  <c r="F61" i="36" l="1"/>
  <c r="B17" i="6" s="1"/>
  <c r="K506" i="35"/>
  <c r="B16" i="6" s="1"/>
  <c r="I46" i="34"/>
  <c r="I34" i="34"/>
  <c r="I36" i="34"/>
  <c r="I23" i="34"/>
  <c r="I25" i="34" s="1"/>
  <c r="I12" i="34"/>
  <c r="G5" i="19"/>
  <c r="G6" i="19"/>
  <c r="G7" i="19"/>
  <c r="G8" i="19"/>
  <c r="G9" i="19"/>
  <c r="G10" i="19"/>
  <c r="G11" i="19"/>
  <c r="G12" i="19"/>
  <c r="G13" i="19"/>
  <c r="G14" i="19"/>
  <c r="G15" i="19"/>
  <c r="G16" i="19"/>
  <c r="G17" i="19"/>
  <c r="G18" i="19"/>
  <c r="G19" i="19"/>
  <c r="G20" i="19"/>
  <c r="G21" i="19"/>
  <c r="G22" i="19"/>
  <c r="G23" i="19"/>
  <c r="G24" i="19"/>
  <c r="G25" i="19"/>
  <c r="G27" i="19"/>
  <c r="G28" i="19"/>
  <c r="G29" i="19"/>
  <c r="G30" i="19"/>
  <c r="G31" i="19"/>
  <c r="G32" i="19"/>
  <c r="G33" i="19"/>
  <c r="G4" i="19"/>
  <c r="K151" i="33"/>
  <c r="K150" i="33"/>
  <c r="K149" i="33"/>
  <c r="K148" i="33"/>
  <c r="K147" i="33"/>
  <c r="K146" i="33"/>
  <c r="K145" i="33"/>
  <c r="K144" i="33"/>
  <c r="K137" i="33"/>
  <c r="K136" i="33"/>
  <c r="K133" i="33"/>
  <c r="K132" i="33"/>
  <c r="K131" i="33"/>
  <c r="K130" i="33"/>
  <c r="K125" i="33"/>
  <c r="K124" i="33"/>
  <c r="K123" i="33"/>
  <c r="K122" i="33"/>
  <c r="K113" i="33"/>
  <c r="K112" i="33"/>
  <c r="K106" i="33"/>
  <c r="K105" i="33"/>
  <c r="K100" i="33"/>
  <c r="K99" i="33"/>
  <c r="K94" i="33"/>
  <c r="K93" i="33"/>
  <c r="K92" i="33"/>
  <c r="K86" i="33"/>
  <c r="K85" i="33"/>
  <c r="K84" i="33"/>
  <c r="K78" i="33"/>
  <c r="K77" i="33"/>
  <c r="K76" i="33"/>
  <c r="K68" i="33"/>
  <c r="K67" i="33"/>
  <c r="K61" i="33"/>
  <c r="K60" i="33"/>
  <c r="K56" i="33"/>
  <c r="K55" i="33"/>
  <c r="K54" i="33"/>
  <c r="K47" i="33"/>
  <c r="K46" i="33"/>
  <c r="K45" i="33"/>
  <c r="K40" i="33"/>
  <c r="K39" i="33"/>
  <c r="K34" i="33"/>
  <c r="K31" i="33"/>
  <c r="K30" i="33"/>
  <c r="K28" i="33"/>
  <c r="K27" i="33"/>
  <c r="K26" i="33"/>
  <c r="K23" i="33"/>
  <c r="K22" i="33"/>
  <c r="K21" i="33"/>
  <c r="K14" i="33"/>
  <c r="K13" i="33"/>
  <c r="K12" i="33"/>
  <c r="K151" i="32"/>
  <c r="K150" i="32"/>
  <c r="K149" i="32"/>
  <c r="K148" i="32"/>
  <c r="K147" i="32"/>
  <c r="K146" i="32"/>
  <c r="K145" i="32"/>
  <c r="K144" i="32"/>
  <c r="K137" i="32"/>
  <c r="K136" i="32"/>
  <c r="K133" i="32"/>
  <c r="K132" i="32"/>
  <c r="K131" i="32"/>
  <c r="K130" i="32"/>
  <c r="K125" i="32"/>
  <c r="K124" i="32"/>
  <c r="K123" i="32"/>
  <c r="K122" i="32"/>
  <c r="K113" i="32"/>
  <c r="K112" i="32"/>
  <c r="K106" i="32"/>
  <c r="K105" i="32"/>
  <c r="K100" i="32"/>
  <c r="K99" i="32"/>
  <c r="K94" i="32"/>
  <c r="K93" i="32"/>
  <c r="K92" i="32"/>
  <c r="K86" i="32"/>
  <c r="K85" i="32"/>
  <c r="K84" i="32"/>
  <c r="K78" i="32"/>
  <c r="K77" i="32"/>
  <c r="K76" i="32"/>
  <c r="K68" i="32"/>
  <c r="K67" i="32"/>
  <c r="K61" i="32"/>
  <c r="K60" i="32"/>
  <c r="K56" i="32"/>
  <c r="K55" i="32"/>
  <c r="K54" i="32"/>
  <c r="K47" i="32"/>
  <c r="K46" i="32"/>
  <c r="K45" i="32"/>
  <c r="K40" i="32"/>
  <c r="K39" i="32"/>
  <c r="K34" i="32"/>
  <c r="K31" i="32"/>
  <c r="K30" i="32"/>
  <c r="K28" i="32"/>
  <c r="K27" i="32"/>
  <c r="K26" i="32"/>
  <c r="K23" i="32"/>
  <c r="K22" i="32"/>
  <c r="K21" i="32"/>
  <c r="K14" i="32"/>
  <c r="K13" i="32"/>
  <c r="K12" i="32"/>
  <c r="K153" i="32" s="1"/>
  <c r="B12" i="6" s="1"/>
  <c r="K158" i="31"/>
  <c r="K157" i="31"/>
  <c r="K156" i="31"/>
  <c r="K155" i="31"/>
  <c r="K154" i="31"/>
  <c r="K148" i="31"/>
  <c r="K147" i="31"/>
  <c r="K146" i="31"/>
  <c r="K139" i="31"/>
  <c r="K138" i="31"/>
  <c r="K135" i="31"/>
  <c r="K134" i="31"/>
  <c r="K133" i="31"/>
  <c r="K127" i="31"/>
  <c r="K126" i="31"/>
  <c r="K125" i="31"/>
  <c r="K124" i="31"/>
  <c r="K115" i="31"/>
  <c r="K114" i="31"/>
  <c r="K108" i="31"/>
  <c r="K107" i="31"/>
  <c r="K102" i="31"/>
  <c r="K101" i="31"/>
  <c r="K96" i="31"/>
  <c r="K95" i="31"/>
  <c r="K94" i="31"/>
  <c r="K88" i="31"/>
  <c r="K87" i="31"/>
  <c r="K86" i="31"/>
  <c r="K80" i="31"/>
  <c r="K79" i="31"/>
  <c r="K78" i="31"/>
  <c r="K70" i="31"/>
  <c r="K69" i="31"/>
  <c r="K63" i="31"/>
  <c r="K62" i="31"/>
  <c r="K58" i="31"/>
  <c r="K57" i="31"/>
  <c r="K56" i="31"/>
  <c r="K49" i="31"/>
  <c r="K48" i="31"/>
  <c r="K47" i="31"/>
  <c r="K42" i="31"/>
  <c r="K41" i="31"/>
  <c r="K36" i="31"/>
  <c r="K33" i="31"/>
  <c r="K32" i="31"/>
  <c r="K30" i="31"/>
  <c r="K29" i="31"/>
  <c r="K28" i="31"/>
  <c r="K25" i="31"/>
  <c r="K24" i="31"/>
  <c r="K23" i="31"/>
  <c r="K16" i="31"/>
  <c r="K15" i="31"/>
  <c r="K14" i="31"/>
  <c r="K153" i="33" l="1"/>
  <c r="B13" i="6" s="1"/>
  <c r="I14" i="34"/>
  <c r="K160" i="31"/>
  <c r="B11" i="6" s="1"/>
  <c r="I48" i="34"/>
  <c r="I50" i="34" s="1"/>
  <c r="B14" i="6" s="1"/>
  <c r="F39" i="30"/>
  <c r="F38" i="30"/>
  <c r="F37" i="30"/>
  <c r="F36" i="30"/>
  <c r="F35" i="30"/>
  <c r="F34" i="30"/>
  <c r="F33" i="30"/>
  <c r="F32" i="30"/>
  <c r="F31" i="30"/>
  <c r="F30" i="30"/>
  <c r="F29" i="30"/>
  <c r="F28" i="30"/>
  <c r="F26" i="30"/>
  <c r="F25" i="30"/>
  <c r="F24" i="30"/>
  <c r="F23" i="30"/>
  <c r="F21" i="30"/>
  <c r="F20" i="30"/>
  <c r="F19" i="30"/>
  <c r="F18" i="30"/>
  <c r="F17" i="30"/>
  <c r="F16" i="30"/>
  <c r="F15" i="30"/>
  <c r="F13" i="30"/>
  <c r="F12" i="30"/>
  <c r="F11" i="30"/>
  <c r="F9" i="30"/>
  <c r="F8" i="30"/>
  <c r="F7" i="30"/>
  <c r="F6" i="30"/>
  <c r="F5" i="30"/>
  <c r="F40" i="30" l="1"/>
  <c r="B10" i="6" s="1"/>
  <c r="F4" i="29"/>
  <c r="F5" i="29"/>
  <c r="F6" i="29"/>
  <c r="F7" i="29"/>
  <c r="F8" i="29"/>
  <c r="F9" i="29"/>
  <c r="F11" i="29"/>
  <c r="F13" i="29"/>
  <c r="F14" i="29"/>
  <c r="F15" i="29"/>
  <c r="F16" i="29"/>
  <c r="F17" i="29"/>
  <c r="F18" i="29"/>
  <c r="F19" i="29"/>
  <c r="F20" i="29"/>
  <c r="F21" i="29"/>
  <c r="F22" i="29"/>
  <c r="F23" i="29"/>
  <c r="F24" i="29"/>
  <c r="F25" i="29"/>
  <c r="F26" i="29"/>
  <c r="F27" i="29"/>
  <c r="F28" i="29"/>
  <c r="F29" i="29"/>
  <c r="F30" i="29"/>
  <c r="F31" i="29"/>
  <c r="F32" i="29"/>
  <c r="F33" i="29"/>
  <c r="F34" i="29"/>
  <c r="F35" i="29"/>
  <c r="F36" i="29"/>
  <c r="F37" i="29"/>
  <c r="F38" i="29"/>
  <c r="F39" i="29"/>
  <c r="F40" i="29"/>
  <c r="F41" i="29"/>
  <c r="F42" i="29"/>
  <c r="F43" i="29"/>
  <c r="F44" i="29"/>
  <c r="F45" i="29"/>
  <c r="F46" i="29"/>
  <c r="F47" i="29"/>
  <c r="F48" i="29"/>
  <c r="F49" i="29"/>
  <c r="F50" i="29"/>
  <c r="F51" i="29"/>
  <c r="F52" i="29"/>
  <c r="F53" i="29"/>
  <c r="F54" i="29"/>
  <c r="F55" i="29"/>
  <c r="F56" i="29"/>
  <c r="F58" i="29" l="1"/>
  <c r="B9" i="6" s="1"/>
  <c r="F78" i="28"/>
  <c r="B8" i="6" s="1"/>
  <c r="I32" i="9"/>
  <c r="I33" i="9"/>
  <c r="I34" i="9"/>
  <c r="I31" i="9"/>
  <c r="E5" i="11"/>
  <c r="E6" i="11"/>
  <c r="E7" i="11"/>
  <c r="E8" i="11"/>
  <c r="E9" i="11"/>
  <c r="E4" i="11"/>
  <c r="E4" i="4"/>
  <c r="E5" i="4" s="1"/>
  <c r="E11" i="11" l="1"/>
  <c r="B3" i="6" s="1"/>
  <c r="I36" i="9"/>
  <c r="B4" i="6" s="1"/>
  <c r="E6" i="23"/>
  <c r="E5" i="23"/>
  <c r="E4" i="23"/>
  <c r="F38" i="22"/>
  <c r="F37" i="22"/>
  <c r="F36" i="22"/>
  <c r="F35" i="22"/>
  <c r="F34" i="22"/>
  <c r="F33" i="22"/>
  <c r="F32" i="22"/>
  <c r="F31" i="22"/>
  <c r="F30" i="22"/>
  <c r="F29" i="22"/>
  <c r="F28" i="22"/>
  <c r="F27" i="22"/>
  <c r="F26" i="22"/>
  <c r="F25" i="22"/>
  <c r="F24" i="22"/>
  <c r="F20" i="22"/>
  <c r="F19" i="22"/>
  <c r="F18" i="22"/>
  <c r="F17" i="22"/>
  <c r="F16" i="22"/>
  <c r="F15" i="22"/>
  <c r="F14" i="22"/>
  <c r="F13" i="22"/>
  <c r="F12" i="22"/>
  <c r="F11" i="22"/>
  <c r="F10" i="22"/>
  <c r="F9" i="22"/>
  <c r="F8" i="22"/>
  <c r="F7" i="22"/>
  <c r="F6" i="22"/>
  <c r="F39" i="22" l="1"/>
  <c r="B18" i="6" s="1"/>
  <c r="E7" i="23"/>
  <c r="B19" i="6" s="1"/>
  <c r="G34" i="19"/>
  <c r="B15" i="6" s="1"/>
  <c r="G23" i="12" l="1"/>
  <c r="G22" i="12"/>
  <c r="G21" i="12"/>
  <c r="G20" i="12"/>
  <c r="G19" i="12"/>
  <c r="G18" i="12"/>
  <c r="G17" i="12"/>
  <c r="G16" i="12"/>
  <c r="G15" i="12"/>
  <c r="G14" i="12"/>
  <c r="G13" i="12"/>
  <c r="G12" i="12"/>
  <c r="G24" i="12" l="1"/>
  <c r="B26" i="6" s="1"/>
  <c r="B24" i="6" l="1"/>
  <c r="B27" i="6" s="1"/>
</calcChain>
</file>

<file path=xl/sharedStrings.xml><?xml version="1.0" encoding="utf-8"?>
<sst xmlns="http://schemas.openxmlformats.org/spreadsheetml/2006/main" count="11600" uniqueCount="2383">
  <si>
    <t xml:space="preserve">Unit </t>
  </si>
  <si>
    <t>Qty</t>
  </si>
  <si>
    <t>Rate</t>
  </si>
  <si>
    <t>Total</t>
  </si>
  <si>
    <t>Item</t>
  </si>
  <si>
    <t>REMOVE SINGLE LARDER: complete inc. all making good, plastering, architraves &amp; decorating finish.</t>
  </si>
  <si>
    <t>REMOVE DOUBLE LARDER: complete inc. all making good, plastering, architraves &amp; decorating finish.</t>
  </si>
  <si>
    <t>PLASTER REPAIR: Renew defective or apply new sand/cement render or bonding + skim coat finish inc. hack off existing, PVA bonding solution and renew including all preparation, plaster beads, eml, joints to existing surfaces etc.</t>
  </si>
  <si>
    <t>m2</t>
  </si>
  <si>
    <t>PLASTER SKIM REPAIR: Renew defective or apply new skim coat of plaster inc. hack off existing, PVA bonding solution and renew including all preparation, plaster beads, eml, joints to existing surfaces etc.</t>
  </si>
  <si>
    <t>RENEW RADIATOR IN EXISTING POSITION Inc. thermostatic radiator valves, draining down and refilling etc.</t>
  </si>
  <si>
    <t>RENEW RADIATOR IN NEW LOCATION (WITHIN SAME ROOM):  Inc. alteration/extending pipework, thermostatic radiator valves, draining down and refilling etc.</t>
  </si>
  <si>
    <t>UPGRADE CCU:  Inc. meter tails if required, together with MCB’s, RCD’s, testing &amp; certificates.</t>
  </si>
  <si>
    <t>PLASTERBOARD (12.5mm):  Renew or supply new to walls on dabs, scrim joints and 3mm plaster skim coat inc. PVA bonding solution, support battens, noggins etc and leave ready for decorating.</t>
  </si>
  <si>
    <t>THERMAL BOARD (50mm):  Renew or supply new to walls on dabs, in accordance with manufacturer’s instructions, scrim joints and 3mm plaster skim coat inc. PVA bonding solution, support battens, noggins etc and leave ready for decorating.</t>
  </si>
  <si>
    <t>CEILING PLASTERBOARD (12.5mm):  Renew or supply new to ceiling, scrim joints and 3mm skim coat plaster inc. PVA bonding solution, additional support battens, noggins to joists and leave ready for decorating.</t>
  </si>
  <si>
    <t>WINDOW FRAME:  Renew cover fillet fixed with approved adhesive internally to door/window.</t>
  </si>
  <si>
    <t>lm</t>
  </si>
  <si>
    <t>STACK: Renew length or section of external soil stack, renew or refix clips as necessary, including cut and make joints, make good to structure and finishes and test.</t>
  </si>
  <si>
    <t>DOOR:  Renew internal door, include new hinges, ironmongery, priming and decoration.</t>
  </si>
  <si>
    <t>STOPCOCK:  Renew any size stopcock connected to any type of pipework including locate supply and turn water off/on, drain down/refill, adjust pipework as necessary and test. Allow for electric cut off device.</t>
  </si>
  <si>
    <t>TAP:  Renew brass bib tap and back plate elbow fixed to wall or backboard with hose union loose key head and drain-cock, non return valve including locate, turn off/on water mains supply and test.</t>
  </si>
  <si>
    <t>VENT:  Supply and fit new vent pipe through existing roof covering, allow to connect to extract fan, make good to roof covering weathering in etc.</t>
  </si>
  <si>
    <t>SOCKET:  Isolate/reconnect supply, install new 13 amp double socket outlet, connect to existing ring main, in mini-trunking or rigid PVC conduit, n.e. 10.00m tests, certificate, make good.</t>
  </si>
  <si>
    <t>FUSED SPUR:  Isolate/reconnect supply, install new 13 amp fused spur and outlet, connect to existing ring main, in mini-trunking or rigid PVC conduit n.e. 10.00m, tests, provide certificate, make good.</t>
  </si>
  <si>
    <t>BOX-IN:  exposed pipework with 12mm WBP plywood, ready to receive decorations.</t>
  </si>
  <si>
    <t>LM</t>
  </si>
  <si>
    <t>STAIN BLOCK: Apply one coat of stain block to wall/ceiling strictly in accordance with the manufacturers instructions.</t>
  </si>
  <si>
    <t>GAS COOKER: Isolate supply to any gas point, remove existing fitting, alter/extend existing supply pipe with copper pipe and fittings, fix bent or straight bayonet socket fitting, reconnect cooker, test and provide gas certificate.</t>
  </si>
  <si>
    <t>CILL: Remove existing window cill, clear away debris and form new softwood cill, seal edges, prepare prime and decorate.</t>
  </si>
  <si>
    <t>PARTITION: Construct stud partition comprising ne 50x100mm members fixed to walls, pack out and scribe, 12.5mm butt jointed plasterboard and 3mm plaster skim coat and all labours to both faces.</t>
  </si>
  <si>
    <t>ROOM:STRIP PAINTED PAPER UPTO 20SM CEILING AREA</t>
  </si>
  <si>
    <t>SMOKE DETECTOR: Supply, install and connect AICO smoke detector (hard wired and radio linked).</t>
  </si>
  <si>
    <t>DUCT: Form access panel in duct casing, cut out for and fix  heavy duty plastic hinged access panel inc. all additional framing and make good decorations.</t>
  </si>
  <si>
    <t>Extra over cost for larder unit</t>
  </si>
  <si>
    <t>Extra over cost for oven housing unit uncl fitting/wiring appliance provided by others</t>
  </si>
  <si>
    <t>Extra over cost to remove internal door and frame, fill opening with blockwork, plaster both sides, extend skirting, decorate with one mist and two full coats of emulsion.</t>
  </si>
  <si>
    <t>Extra over cost to remove existing plaster wall and apply new plaster and skim coat, 13mm thick to brick or block (3m² included in kitchen rates)</t>
  </si>
  <si>
    <t>m²</t>
  </si>
  <si>
    <t>Extra over cost for making good plasterboard, including additional timber noggins and packers where tiles removed.</t>
  </si>
  <si>
    <t>Extra over cost to move individual single or twin socket outlets.</t>
  </si>
  <si>
    <t>Nr</t>
  </si>
  <si>
    <t>Extra over cost to reposition existing electric consumer unit within 1m of current location.  (Item only applies if no electrical works required as house rewire carried out under separate contract).</t>
  </si>
  <si>
    <t>Extra over cost for Electrical Installation Condition Report.</t>
  </si>
  <si>
    <t>Extra over cost for removing existing airbrick, replacing with new bricks and making good.</t>
  </si>
  <si>
    <t>Extra over cost for stripping wallpaper to walls.</t>
  </si>
  <si>
    <t>Remove and replace all access panels and service ducts including fire stopping replacement.</t>
  </si>
  <si>
    <t>Extra over cost for relocating existing radiator, new thermostatic and balancing valves, reconnecting to existing heating pipework, including alteration and adaptation to pipework.</t>
  </si>
  <si>
    <t>Extra over cost for new gas carcassing in situations where gas cooker relocated.</t>
  </si>
  <si>
    <t>Extra over cost to remove and dispose of existing asbestos containing textured coated plasterboard ceiling plus skim coat.  Include battens as necessary, asbestos enclosures and an asbestos clearance air test.</t>
  </si>
  <si>
    <t>Extra over for removing and disposing of asbestos containing floor covering. Include providing an asbestos enclosure and an asbestos clearance test.</t>
  </si>
  <si>
    <t>Extra over cost to remove and dispose of existing asbestos textured coating scrape material</t>
  </si>
  <si>
    <r>
      <rPr>
        <b/>
        <sz val="10"/>
        <color theme="1"/>
        <rFont val="Verdana"/>
        <family val="2"/>
      </rPr>
      <t>Saving</t>
    </r>
    <r>
      <rPr>
        <sz val="10"/>
        <color theme="1"/>
        <rFont val="Verdana"/>
        <family val="2"/>
      </rPr>
      <t xml:space="preserve"> if no electrical works required as full house rewire carried out. Note: Contractor still to allow for earth bonding and cross bonding.</t>
    </r>
  </si>
  <si>
    <r>
      <rPr>
        <b/>
        <sz val="10"/>
        <color theme="1"/>
        <rFont val="Verdana"/>
        <family val="2"/>
      </rPr>
      <t>Saving</t>
    </r>
    <r>
      <rPr>
        <sz val="10"/>
        <color theme="1"/>
        <rFont val="Verdana"/>
        <family val="2"/>
      </rPr>
      <t xml:space="preserve"> if vinyl floor not required due to tenant or leaseholder having installed tile or laminate floor.</t>
    </r>
  </si>
  <si>
    <r>
      <rPr>
        <b/>
        <sz val="10"/>
        <color theme="1"/>
        <rFont val="Verdana"/>
        <family val="2"/>
      </rPr>
      <t>Saving</t>
    </r>
    <r>
      <rPr>
        <sz val="10"/>
        <color theme="1"/>
        <rFont val="Verdana"/>
        <family val="2"/>
      </rPr>
      <t xml:space="preserve"> - kitchen wall/floor unit below minimum number included in Basket Rates eg. less than 6 nr units for a kitchen 5-10m²</t>
    </r>
  </si>
  <si>
    <t>Shade</t>
  </si>
  <si>
    <t>TAKE DOWN/DEMOLISH: partition wall, make good to wall, ceiling and floor.</t>
  </si>
  <si>
    <t>DOOR: Remove Bathroom and WC door and frames (where rooms are adjacent to each other).  Remove surrounding wall as required and reform wall with door opening to take lining for door up to 835mm.</t>
  </si>
  <si>
    <t>RENEW RADIATOR IN NEW LOCATION (WITHIN SAME ROOM): Inc. alteration/extending pipework, thermostatic radiator valves, draining down and refilling etc.</t>
  </si>
  <si>
    <t>UPGRADE CCU: inc. meter tails if required, together with MCB’s, RCD’s, testing &amp; certificates.</t>
  </si>
  <si>
    <t>CEILING PLASTERBOARD (12.5mm): Renew or supply new to ceiling, scrim joints and 3mm skim coat plaster inc. PVA bonding solution, additional support battens, noggins to joists and leave ready for decorating.</t>
  </si>
  <si>
    <t>WINDOW FRAME: Renew cover fillet fixed with approved adhesive internally to door/window.</t>
  </si>
  <si>
    <t>DOOR: Renew internal door, include new hinges, ironmongery, priming and decoration.</t>
  </si>
  <si>
    <t>STOPCOCK: Renew any size stopcock connected to any type of pipework including locate supply and turn water off/on, drain down/refill, adjust pipework as necessary and test.</t>
  </si>
  <si>
    <t>PUMP: Supply &amp; Fit quiet waste pump. Discharge pump into existing waste pipework inc. cabling, fused spur outlet, include for all flow switches and filters and connections.</t>
  </si>
  <si>
    <t>VENT: Supply and fit new vent pipe through existing roof covering, allow to connect to extract fan, make good to roof covering weathering in etc. Include for new Envirovent ceiling recess kit or inline kit.</t>
  </si>
  <si>
    <t>ROOM STRIP PAPER: Strip off and remove all decorative and/or lining paper and remove from site and leave walls ready to receive decoration.</t>
  </si>
  <si>
    <t>DUCT: Form access panel in existing duct casing, cut out for and fix  heavy duty plastic hinged access panel, inc. additional framing and make good decorations.</t>
  </si>
  <si>
    <t>Extra over cost for over bath electric shower</t>
  </si>
  <si>
    <t>Extra over cost for walk-in shower in lieu of bath</t>
  </si>
  <si>
    <t xml:space="preserve">Item </t>
  </si>
  <si>
    <t>Extra over cost for shower cubicle in lieu of bath</t>
  </si>
  <si>
    <t xml:space="preserve">Extra over cost of demolishing wall between bathroom and separate WC to create single room </t>
  </si>
  <si>
    <t xml:space="preserve">Extra over cost to remove existing plasterboard ceiling and to provide new plasterboard ceiling plus skim coat.  Include replacement of battens as necessary. </t>
  </si>
  <si>
    <t>Extra over cost to remove and dispose of existing asbestos containing textured coated plasterboard ceiling and to provide new plasterboard ceiling plus skim coat.  Include replacement of battens as necessary, asbestos enclosures and an asbestos clearance air test.</t>
  </si>
  <si>
    <t>Extra over cost to remove and dispose of asbestos WC cistern.</t>
  </si>
  <si>
    <t>Extra over cost to remove and dispose of asbestos WC seat.</t>
  </si>
  <si>
    <t>Extra over cost to remove and dispose of asbestos bath panel.</t>
  </si>
  <si>
    <t>Extra over cost for asbestos reassurance air test.</t>
  </si>
  <si>
    <t>Extra over cost for bath end panel</t>
  </si>
  <si>
    <t>Extra over cost for 1600 steel bath in lieu of 1700 steel bath</t>
  </si>
  <si>
    <t>Extra over cost for 1500 steel bath in lieu of 1700 steel bath</t>
  </si>
  <si>
    <r>
      <rPr>
        <b/>
        <sz val="10"/>
        <color theme="1"/>
        <rFont val="Verdana"/>
        <family val="2"/>
      </rPr>
      <t>Saving</t>
    </r>
    <r>
      <rPr>
        <sz val="10"/>
        <color theme="1"/>
        <rFont val="Verdana"/>
        <family val="2"/>
      </rPr>
      <t xml:space="preserve"> on over bath shower if tenant/leaseholder supplies own shower (Contractor to install shower).</t>
    </r>
  </si>
  <si>
    <r>
      <rPr>
        <b/>
        <sz val="10"/>
        <color theme="1"/>
        <rFont val="Verdana"/>
        <family val="2"/>
      </rPr>
      <t>Saving</t>
    </r>
    <r>
      <rPr>
        <sz val="10"/>
        <color theme="1"/>
        <rFont val="Verdana"/>
        <family val="2"/>
      </rPr>
      <t xml:space="preserve"> if no electrical works required as recent house rewire carried out by others.  Note: Contractor still to allow for earth bonding and cross bonding.</t>
    </r>
  </si>
  <si>
    <t>Description</t>
  </si>
  <si>
    <t>Unit</t>
  </si>
  <si>
    <t>GRAB BAR</t>
  </si>
  <si>
    <t xml:space="preserve">GRAB BAR:SUPPLY NE 610MM STRAIGHT
Grab Bar:Supply and fix 32mm diameter, 2 flange proprietary straight grab bar ne 610mm long of any type specified by Client Representative, fixed to any background, all plugging, make good.                                   </t>
  </si>
  <si>
    <t>GRAB BAR:SUPPLY NE 1219MM STRAIGHT
Grab Bar:Supply and fix 32mm diameter, 3 flange proprietary straight grab bar ne 1219mm long of any type specified by Client Representative, fixed to any background all plugging, make good.</t>
  </si>
  <si>
    <t>GRAB BAR:SUPPLY FOLD UP
Grab Bar:Supply and fix 32mm diameter, proprietary fold up rail with adjustable support leg of any type specified by Client Representative, fixed to any background all plugging and make good finishes.</t>
  </si>
  <si>
    <t>GRAB BAR:REMOVE AND REFIX
Grab Bar:Remove any type of grab bar and refix in new position to any background wall and floor including all plugging and make good.</t>
  </si>
  <si>
    <t>GRAB BAR:SUPPLY VERTICAL POLE
Grab Bar:Supply and fix 35mm diameter, 2 flange proprietary vertical pole grab bar average length 2.70m of any type specified by Client Representative, fixed to any background, make good.</t>
  </si>
  <si>
    <t>WC</t>
  </si>
  <si>
    <t>WC PAN:INSTALL WC PLINTH
WC Pan:Remove existing wc suit and reinstall on new wc plinth ne 100mm high including all connections and associated works make good floor finishes.</t>
  </si>
  <si>
    <t>WC: SUPPLY AND FIT NEW RAISED HEIGHT
Supply and fit raised height WC pan in existing position. Alter/extend existing supplies and connect to foul drainage. Fit isolation valve as necessary.</t>
  </si>
  <si>
    <t>PUMP: SUPPLY AND FIT QUIET WASTE PUMP
Supply &amp; Fit quiet waste pump. Discharge pump into existing waste pipework. Connect electrics to adjacent Fused Spur Outlet, include for all flow switches and filters.</t>
  </si>
  <si>
    <t>DOORS</t>
  </si>
  <si>
    <t>DOOR:CHANGE INWARD TO OUT OPENING
Door:Change operation of inward opening door to outward opening, remove door and rehang, remove and refix stops, relocate lock or latch keep and make good, redecorate to match existing.</t>
  </si>
  <si>
    <t>EXTERNAL DOOR ADJUST
Adjust for wheelchair Remove existing external door and frame, adjust opening including existing cill and threshold and refix door and frame to achiev level access suitable for wheelchair use. Infill above door and make good decorations</t>
  </si>
  <si>
    <t xml:space="preserve">DEMOLITION: DOORS/PARTITION
Remove Bathroom and WC door and frame (where rooms are adjacent to each other). Remove surrounding wall as necessary. Reform wall with door opening to take lining for any door up to 835mm. Infill studwork with fibreglass and line both sides with 12mm plasterboard. Skim both sides with finish plaster and leave ready for decoration. 
</t>
  </si>
  <si>
    <t>DOOR: WIDEN DOORWAY
Remove existing door and linings, widen doorway, Fit new concrete lintel, make good flooring and plaster both sides ready to receive lining.</t>
  </si>
  <si>
    <t>DOOR: WIDEN DOORWAY
Remove existing door and linings, widen doorway in stud partition in preparation for new door &amp; lining, Fit new studs to either side and provide new head lintel, make good flooring and plaster both sides ready to receive lining</t>
  </si>
  <si>
    <t>DOOR: INSTALL
Supply and fit ply or sapele faced door upto 835 x 1981mm complete with 32mm thick door lining. Supply and Fit door stops and architrave to match existing. Piece in floor and skirting as necessary. With SAA door furniture.</t>
  </si>
  <si>
    <t>DOOR: RENEW
Remove existing door, door stops, architrave as necessary &amp; supply and hang ply or sapele faced door upto 835 x 1981mm complete with 32mm thick door lining. Supply and Fit Pelmet and arcitrave to match, sliding door gear and SAA door furniture.</t>
  </si>
  <si>
    <t>ENCLOSURE: SUPPLY AND FIT NEW</t>
  </si>
  <si>
    <t>Shower enclosures consisting of 1 or 2 Panels</t>
  </si>
  <si>
    <t>Shower enclosures consisting of 3 Panels</t>
  </si>
  <si>
    <t>Shower enclosures consisting of 4 Panels</t>
  </si>
  <si>
    <t>Shower enclosures consisting of 5 Panels</t>
  </si>
  <si>
    <t>MANGAR</t>
  </si>
  <si>
    <t>Service call to repair or install a Mangar Archimedies bath seat</t>
  </si>
  <si>
    <t xml:space="preserve">Collect Archimedies from resident and return to storage. Assess condition, clean and report defects. 
</t>
  </si>
  <si>
    <t xml:space="preserve">Supply Mangar Archimedies Bath lift. Instruct resident on use and safety. 
</t>
  </si>
  <si>
    <t xml:space="preserve">Supply Mangar Archimedies Bathin cushion. Instruct resident on use and safety. </t>
  </si>
  <si>
    <t>Supply bath handle flap protectors</t>
  </si>
  <si>
    <t>Replace Archimedies hand controller</t>
  </si>
  <si>
    <t>Replace Archimedies Charger Unit</t>
  </si>
  <si>
    <t>Replace Archimedies Actuator assembly</t>
  </si>
  <si>
    <t>Replace Archimedies suckers</t>
  </si>
  <si>
    <t>Replace Archimedies side flap</t>
  </si>
  <si>
    <t>Replace Archimedies base frame</t>
  </si>
  <si>
    <t>Replace Archimedies seat assembly</t>
  </si>
  <si>
    <t>Adjustment % (+ or -)</t>
  </si>
  <si>
    <t>Figure for evaluation purposes</t>
  </si>
  <si>
    <t>Total for evaluation</t>
  </si>
  <si>
    <t>Price Framework Kitchens</t>
  </si>
  <si>
    <r>
      <rPr>
        <b/>
        <sz val="10"/>
        <color theme="1"/>
        <rFont val="Verdana"/>
        <family val="2"/>
      </rPr>
      <t>KITCHEN:</t>
    </r>
    <r>
      <rPr>
        <sz val="10"/>
        <color theme="1"/>
        <rFont val="Verdana"/>
        <family val="2"/>
      </rPr>
      <t xml:space="preserve">  RENEW TO SPECIFICATION - all works in accordance with Specification for Kitchen Renewals and standard list of inclusions within the all-in rate.
Kitchen units not exceeding 6 nr, &lt; 5m²</t>
    </r>
  </si>
  <si>
    <r>
      <rPr>
        <b/>
        <sz val="10"/>
        <color theme="1"/>
        <rFont val="Verdana"/>
        <family val="2"/>
      </rPr>
      <t xml:space="preserve">KITCHEN: </t>
    </r>
    <r>
      <rPr>
        <sz val="10"/>
        <color theme="1"/>
        <rFont val="Verdana"/>
        <family val="2"/>
      </rPr>
      <t xml:space="preserve"> RENEW TO SPECIFICATION with gross floor area, inc. all works in accordance with Specification for Kitchen Renewals and standard list of inclusions within the all-in rate.
Kitchen units 10-11 nr, area 5 to 10m²</t>
    </r>
  </si>
  <si>
    <r>
      <rPr>
        <b/>
        <sz val="10"/>
        <color theme="1"/>
        <rFont val="Verdana"/>
        <family val="2"/>
      </rPr>
      <t xml:space="preserve">KITCHEN: </t>
    </r>
    <r>
      <rPr>
        <sz val="10"/>
        <color theme="1"/>
        <rFont val="Verdana"/>
        <family val="2"/>
      </rPr>
      <t xml:space="preserve"> RENEW TO SPECIFICATION with gross floor area, inc. all works in accordance with Specification for Kitchen Renewals and standard list of inclusions within the all-in rate.
Kitchen units 8-9 nr, area 5 to 10m²</t>
    </r>
  </si>
  <si>
    <r>
      <rPr>
        <b/>
        <sz val="10"/>
        <color theme="1"/>
        <rFont val="Verdana"/>
        <family val="2"/>
      </rPr>
      <t>KITCHEN:</t>
    </r>
    <r>
      <rPr>
        <sz val="10"/>
        <color theme="1"/>
        <rFont val="Verdana"/>
        <family val="2"/>
      </rPr>
      <t xml:space="preserve">  RENEW TO SPECIFICATION with gross floor area, inc. all works in accordance with Specification for Kitchen Renewals and standard list of inclusions within the all-in rate.
Kitchen units 6-7 nr, area 5 to 10m²</t>
    </r>
  </si>
  <si>
    <r>
      <rPr>
        <b/>
        <sz val="10"/>
        <color theme="1"/>
        <rFont val="Verdana"/>
        <family val="2"/>
      </rPr>
      <t>KITCHEN:</t>
    </r>
    <r>
      <rPr>
        <sz val="10"/>
        <color theme="1"/>
        <rFont val="Verdana"/>
        <family val="2"/>
      </rPr>
      <t xml:space="preserve">  RENEW TO SPECIFICATION with gross floor area, inc. all works in accordance with Specification for Kitchen Renewals and standard list of inclusions within the all-in rate.
Kitchen units 10-11 nr, area 10 - 15m²</t>
    </r>
  </si>
  <si>
    <r>
      <rPr>
        <b/>
        <sz val="10"/>
        <color theme="1"/>
        <rFont val="Verdana"/>
        <family val="2"/>
      </rPr>
      <t>KITCHEN:</t>
    </r>
    <r>
      <rPr>
        <sz val="10"/>
        <color theme="1"/>
        <rFont val="Verdana"/>
        <family val="2"/>
      </rPr>
      <t xml:space="preserve">  RENEW TO SPECIFICATION with gross floor area, inc. all works in accordance with Specification for Kitchen Renewals and standard list of inclusions within the all-in rate.
Kitchen units 8-9 nr, area 10 - 15m²</t>
    </r>
  </si>
  <si>
    <r>
      <rPr>
        <b/>
        <sz val="10"/>
        <color theme="1"/>
        <rFont val="Verdana"/>
        <family val="2"/>
      </rPr>
      <t>KITCHEN:</t>
    </r>
    <r>
      <rPr>
        <sz val="10"/>
        <color theme="1"/>
        <rFont val="Verdana"/>
        <family val="2"/>
      </rPr>
      <t xml:space="preserve">  RENEW TO SPECIFICATION with gross floor area, inc. all works in accordance with Specification for Kitchen Renewals and standard list of inclusions within the all-in rate.
Kitchen units 10-11 nr, area 15 - 20m²</t>
    </r>
  </si>
  <si>
    <r>
      <rPr>
        <b/>
        <sz val="10"/>
        <color theme="1"/>
        <rFont val="Verdana"/>
        <family val="2"/>
      </rPr>
      <t>KITCHEN:</t>
    </r>
    <r>
      <rPr>
        <sz val="10"/>
        <color theme="1"/>
        <rFont val="Verdana"/>
        <family val="2"/>
      </rPr>
      <t xml:space="preserve">  RENEW TO SPECIFICATION with gross floor area, inc. all works in accordance with Specification for Kitchen Renewals and standard list of inclusions within the all-in rate.
Kitchen units 8-9 nr, area 15 - 20m²</t>
    </r>
  </si>
  <si>
    <r>
      <rPr>
        <b/>
        <sz val="10"/>
        <color theme="1"/>
        <rFont val="Verdana"/>
        <family val="2"/>
      </rPr>
      <t>KITCHEN:</t>
    </r>
    <r>
      <rPr>
        <sz val="10"/>
        <color theme="1"/>
        <rFont val="Verdana"/>
        <family val="2"/>
      </rPr>
      <t xml:space="preserve">  RENEW TO SPECIFICATION with gross floor area, inc. all works in accordance with Specification for Kitchen Renewals and standard list of inclusions within the all-in rate.
Kitchen units 6-7 nr, area 15 - 20m²</t>
    </r>
  </si>
  <si>
    <t>Price Framework Bathrooms</t>
  </si>
  <si>
    <r>
      <rPr>
        <b/>
        <sz val="10"/>
        <color theme="1"/>
        <rFont val="Verdana"/>
        <family val="2"/>
      </rPr>
      <t>BATHROOM:</t>
    </r>
    <r>
      <rPr>
        <sz val="10"/>
        <color theme="1"/>
        <rFont val="Verdana"/>
        <family val="2"/>
      </rPr>
      <t xml:space="preserve">  RENEWAL TO SPECIFICATION INCLUDING WC inc. all works in accordance with Specification for Bathroom Renewals and standard list of inclusions within the all-in rate.</t>
    </r>
  </si>
  <si>
    <r>
      <rPr>
        <b/>
        <sz val="10"/>
        <color theme="1"/>
        <rFont val="Verdana"/>
        <family val="2"/>
      </rPr>
      <t>BATHROOM:</t>
    </r>
    <r>
      <rPr>
        <sz val="10"/>
        <color theme="1"/>
        <rFont val="Verdana"/>
        <family val="2"/>
      </rPr>
      <t xml:space="preserve">  RENEWAL TO SPECIFICATION EXCLUDING WC inc. all works in accordance with Specification for Bathroom Renewals (no WC Suite) and standard list of inclusions in all in rate.</t>
    </r>
  </si>
  <si>
    <r>
      <rPr>
        <b/>
        <sz val="10"/>
        <color theme="1"/>
        <rFont val="Verdana"/>
        <family val="2"/>
      </rPr>
      <t>BATHROOM:</t>
    </r>
    <r>
      <rPr>
        <sz val="10"/>
        <color theme="1"/>
        <rFont val="Verdana"/>
        <family val="2"/>
      </rPr>
      <t xml:space="preserve">  RENEWAL TO SPECIFICATION WITH SHOWER TRAY INCLUDING WC inc. all works in accordance with Specification for Bathroom Renewals with step in shower tray in lieu of bath, no WC suite and standard list of inclusions in all in rate.</t>
    </r>
  </si>
  <si>
    <r>
      <rPr>
        <b/>
        <sz val="10"/>
        <color theme="1"/>
        <rFont val="Verdana"/>
        <family val="2"/>
      </rPr>
      <t>BATHROOM:</t>
    </r>
    <r>
      <rPr>
        <sz val="10"/>
        <color theme="1"/>
        <rFont val="Verdana"/>
        <family val="2"/>
      </rPr>
      <t xml:space="preserve">  RENEWAL TO SPECIFICATION WITH SHOWER TRAY EXCLUDING WC inc. all works in accordance with Specification for Bathroom Renewals with level access shower tray in lieu of bath and standard list of inclusions in-all in rate.</t>
    </r>
  </si>
  <si>
    <r>
      <rPr>
        <b/>
        <sz val="10"/>
        <color theme="1"/>
        <rFont val="Verdana"/>
        <family val="2"/>
      </rPr>
      <t>WC:</t>
    </r>
    <r>
      <rPr>
        <sz val="10"/>
        <color theme="1"/>
        <rFont val="Verdana"/>
        <family val="2"/>
      </rPr>
      <t xml:space="preserve">  RENEWAL TO SPECIFICATION INCLUDING WHB inc. all works in accordance with Specification for Bathroom Renewals and standard list of inclusions in all-in rate.</t>
    </r>
  </si>
  <si>
    <r>
      <rPr>
        <b/>
        <sz val="10"/>
        <color theme="1"/>
        <rFont val="Verdana"/>
        <family val="2"/>
      </rPr>
      <t>WC:</t>
    </r>
    <r>
      <rPr>
        <sz val="10"/>
        <color theme="1"/>
        <rFont val="Verdana"/>
        <family val="2"/>
      </rPr>
      <t xml:space="preserve">  RENEWAL TO SPECIFICATION EXCLUDING WHB inc. all works in accordance with Specification for Bathroom Renewals and standard list of inclusions in all in rate.</t>
    </r>
  </si>
  <si>
    <r>
      <rPr>
        <b/>
        <sz val="10"/>
        <color theme="1"/>
        <rFont val="Verdana"/>
        <family val="2"/>
      </rPr>
      <t>KITCHEN:</t>
    </r>
    <r>
      <rPr>
        <sz val="10"/>
        <color theme="1"/>
        <rFont val="Verdana"/>
        <family val="2"/>
      </rPr>
      <t xml:space="preserve">  RENEW TO SPECIFICATION with gross floor area, inc. all works in accordance with Specification for Kitchen Renewals and standard list of inclusions within the all-in rate.
Kitchen units 6-7 nr, area 10 - 15m²</t>
    </r>
  </si>
  <si>
    <t>Rate for Howdens</t>
  </si>
  <si>
    <t>Kitchen Renewal Basket Rates</t>
  </si>
  <si>
    <t>Bathroom Renewal Basket Rates</t>
  </si>
  <si>
    <t>Bathroom Renewal Additional Bespoke Rates</t>
  </si>
  <si>
    <t>Price Framework Schedule of Rates - Planned Module</t>
  </si>
  <si>
    <t>Price Framework - Aids and Adaptations Schedule of Rates</t>
  </si>
  <si>
    <t>Kicthen Renewal Additional  Bespoke  Rates</t>
  </si>
  <si>
    <t>Extra over kitchen floor unit above maximum number included in Basket Rate eg. more than 11 nr units for a kitchen 5-10 m² (note double units count as 2 units)</t>
  </si>
  <si>
    <t>Extra over kitchen wall unit above maximum number included in Basket Rate eg. more than 11 nr units for a kitchen 5-10 m² (note double units count as 2 units)</t>
  </si>
  <si>
    <r>
      <rPr>
        <b/>
        <sz val="10"/>
        <color theme="1"/>
        <rFont val="Verdana"/>
        <family val="2"/>
      </rPr>
      <t>Saving</t>
    </r>
    <r>
      <rPr>
        <sz val="10"/>
        <color theme="1"/>
        <rFont val="Verdana"/>
        <family val="2"/>
      </rPr>
      <t xml:space="preserve"> if decoration vouchers or packs issued to tenant or leaseholder and redecoration of kitchen omitted.  Please state one rate to apply for all kitchens.</t>
    </r>
  </si>
  <si>
    <r>
      <rPr>
        <b/>
        <sz val="10"/>
        <color theme="1"/>
        <rFont val="Verdana"/>
        <family val="2"/>
      </rPr>
      <t>Saving</t>
    </r>
    <r>
      <rPr>
        <sz val="10"/>
        <color theme="1"/>
        <rFont val="Verdana"/>
        <family val="2"/>
      </rPr>
      <t xml:space="preserve"> if decoration vouchers or pack issued to tenant or leaseholder and redecoration of bathroom / WC omitted.  Please state one rate to apply to all bathrooms/WC’s.</t>
    </r>
  </si>
  <si>
    <t>Extra over cost to supply and fit FD30 fire door to kitchen. Including frame, hinges and door handles. Allow to prime, undercoat and gloss topcoat. FIRAS Certification to be provided to Client.</t>
  </si>
  <si>
    <t>Extra over cost to supply and fit FD60 fire door to kitchen. Including frame, hinges and door handles. Allow to prime, undercoat and gloss topcoat. FIRAS Certification to be provided to Client.</t>
  </si>
  <si>
    <t>Extra over cost to supply and fit FD30s fire door to kitchen. Including  frame, hinges and door handles. Allow to prime, undercoat and gloss topcoat. FIRAS Certification to be provided to Client.</t>
  </si>
  <si>
    <t>Extra over cost to supply and fit FD60s fire door to kitchen. Including frame, hinges and door handles. Allow to prime, undercoat and gloss topcoat. FIRAS Certification to be provided to Client.</t>
  </si>
  <si>
    <t>CONSUMER UNIT: Replace and install new Consumer unit</t>
  </si>
  <si>
    <t xml:space="preserve">EXTRACTOR FAN: Supply and fit new condensation controlled extract fan with fused spur outlet with with Envirovent Filterless Extract </t>
  </si>
  <si>
    <t>Rate for Howdens Greenwich</t>
  </si>
  <si>
    <t xml:space="preserve">Extra over for a full drawer unit, in place of standard floor unit. 
</t>
  </si>
  <si>
    <t xml:space="preserve"> % </t>
  </si>
  <si>
    <t>For Information Only</t>
  </si>
  <si>
    <t>Percentage addition to gathered quotes for any required licensed asbestos removal works, if Client requires</t>
  </si>
  <si>
    <t>Price Framework - Specialist Works</t>
  </si>
  <si>
    <t>Supply and fit intumescent pipe collar to be fixed as per manufacturers installation instructions. Thoroughly clean pipe. Seal the opening around the pipe using intumescent sealant or fire compound/mortar. Close collar around pipe, attach fastening hooks and secure to wall using expanding steel anchors as per manufacturers instruction. Apply label with details of the integrity and date of installation -  mechanically fixed - for use with PVC or similar pipes (32mm-64mm dia) - minimum integrity 120 minutes. The required FIRAS certification is to be provided to the Client.</t>
  </si>
  <si>
    <t>Supply and fit intumescent pipe collar to be fixed as per manufacturers installation instructions. Thoroughly clean pipe. Seal the opening around the pipe using intumescent sealant or fire compound/mortar. Close collar around pipe, attach fastening hooks and secure to wall using expanding steel anchors as per manufacturers instruction. Apply label with details of the integrity and date of installation  mechanically fixed - for use with PVC or similar pipes (64mm - 115mm dia) - minimum integrity 120 minutes. The required FIRAS certification is to be provided to the Client.</t>
  </si>
  <si>
    <t>Supply and install intumescent pipe wrap as per manufacturers installation instructions. Fold wrap around pipe. Slide into opening ensuring tight fit and seal with intumescent sealant or fire compound/mortar ensuring flush smooth finish with compartment floor or wall. Apply label with details of the integrity and date of installation -  for use with PVC or similar pipes +115mm dia - minimum integrity 120 minutes. The required FIRAS certification is to be provided to the Client.</t>
  </si>
  <si>
    <r>
      <rPr>
        <b/>
        <sz val="10"/>
        <color theme="1"/>
        <rFont val="Verdana"/>
        <family val="2"/>
      </rPr>
      <t>Saving</t>
    </r>
    <r>
      <rPr>
        <sz val="10"/>
        <color theme="1"/>
        <rFont val="Verdana"/>
        <family val="2"/>
      </rPr>
      <t xml:space="preserve"> for installing a gravity shower as opposed to an electric shower</t>
    </r>
  </si>
  <si>
    <t xml:space="preserve">Extra over cost for turning bath round to opposite hand as required and any additional pipework; </t>
  </si>
  <si>
    <t>Extra over cost for each additional required LED Spotlight, in excess of those stated within the Specification</t>
  </si>
  <si>
    <t>Price Framework - Miscellaneous</t>
  </si>
  <si>
    <t>UoM</t>
  </si>
  <si>
    <t>Cost</t>
  </si>
  <si>
    <t>Percentage for preliminaries allowed for in submitted rates</t>
  </si>
  <si>
    <t>%</t>
  </si>
  <si>
    <t>Percentage for profit allowed for in submitted rates</t>
  </si>
  <si>
    <t>Percentage for overhead allowed for in submitted rates</t>
  </si>
  <si>
    <t>Flat</t>
  </si>
  <si>
    <t>Type</t>
  </si>
  <si>
    <t xml:space="preserve">Tenderers are to note that the sizes provided are the overall property size and not the extent of the EWI. </t>
  </si>
  <si>
    <t>For example, a 70 m2 may only include 50m2 of EWI and 20 m2 of windows and doors therefore Tenderers should price as they see fit and ensure the cutting in around windows and doors etc. are included.  </t>
  </si>
  <si>
    <t>Tenderers are to price the archetypes provided based upon the following dimensions and assuming a frontage with 4 apertures – 3 windows and 1 door:</t>
  </si>
  <si>
    <t xml:space="preserve">House: </t>
  </si>
  <si>
    <t>2 bed:   60 m2 (front and rear)</t>
  </si>
  <si>
    <t>3 bed:   70 m2 (front and rear)</t>
  </si>
  <si>
    <t>4 bed:   80 m2 (front and rear)</t>
  </si>
  <si>
    <t>5 bed:   90 m2 (front and rear)</t>
  </si>
  <si>
    <t>Bungalow (assumed most bungalows are semi-detached):</t>
  </si>
  <si>
    <t>Flat or Maisonette:</t>
  </si>
  <si>
    <t>1 bed:   40 m2 (2 elevations)</t>
  </si>
  <si>
    <t>2 bed:   45 m2 (2 elevations)</t>
  </si>
  <si>
    <t>Price Framework External Wall Insulation</t>
  </si>
  <si>
    <t>Single property</t>
  </si>
  <si>
    <t>2-10 properties</t>
  </si>
  <si>
    <t>11-25 properties</t>
  </si>
  <si>
    <t>26-50 properties</t>
  </si>
  <si>
    <t>51+ properties</t>
  </si>
  <si>
    <t>Price Framework Heating</t>
  </si>
  <si>
    <t>Price Framework Repointing and Rendering</t>
  </si>
  <si>
    <t>Total:</t>
  </si>
  <si>
    <t>Quantity for Each Banding</t>
  </si>
  <si>
    <t>Rate per M2 for Rendering, as per Specification</t>
  </si>
  <si>
    <t xml:space="preserve">Variation: Aluminium Overcill Extenders </t>
  </si>
  <si>
    <t xml:space="preserve">Variation: Upvc Overcill Cappit Extenders </t>
  </si>
  <si>
    <t xml:space="preserve">Variation: Aluminium Undercill Extenders </t>
  </si>
  <si>
    <t>N/A</t>
  </si>
  <si>
    <t>Rate per M2 for Rendering including removal of existing, as per Specification</t>
  </si>
  <si>
    <t xml:space="preserve">Price Framework - Access Rates </t>
  </si>
  <si>
    <t xml:space="preserve">Please note all Access costs include the first six weeks hire. All additional weeks hire will utilise the rate within this Price Framework. </t>
  </si>
  <si>
    <t>The m2 rates are to be measured on the face of the building from ground to underside of the eaves/bargeboard even where the scaffold projects beyond the eves line.  The m2 rate is to be used on buildings of all heights.</t>
  </si>
  <si>
    <t>Specific Access arrangements to be used will be agreed with the CA, prior to works being undertaken. The Contractor is to ensure that only the most appropriate Access arrangements for the works are utilised and must ensure that no unnecessary Access is erected on behalf of the Client. The Client reserves the right to challenge any Access arrangements that they deem to be inaccurate to the requirements of the Works.</t>
  </si>
  <si>
    <t>Proposed code</t>
  </si>
  <si>
    <t>Item description</t>
  </si>
  <si>
    <t>Measure</t>
  </si>
  <si>
    <t>Indicative Value</t>
  </si>
  <si>
    <t>Rate exc VAT</t>
  </si>
  <si>
    <t>Figure for Evaluation</t>
  </si>
  <si>
    <t>SCAFF01</t>
  </si>
  <si>
    <r>
      <t xml:space="preserve">Provide, erect, maintain and dismantle on completion tubular steel </t>
    </r>
    <r>
      <rPr>
        <b/>
        <sz val="10"/>
        <color rgb="FF333333"/>
        <rFont val="Arial"/>
        <family val="2"/>
      </rPr>
      <t>scaffolding</t>
    </r>
    <r>
      <rPr>
        <sz val="10"/>
        <color rgb="FF333333"/>
        <rFont val="Arial"/>
        <family val="2"/>
      </rPr>
      <t xml:space="preserve"> including, protective sheeting, boarded platforms, ladders, pulley ropes, wheel fixings etc.</t>
    </r>
  </si>
  <si>
    <t>SCAFF02</t>
  </si>
  <si>
    <r>
      <t xml:space="preserve">Provide, erect, maintain and dismantle on completion tubular steel scaffolding to form </t>
    </r>
    <r>
      <rPr>
        <b/>
        <sz val="10"/>
        <color rgb="FF333333"/>
        <rFont val="Arial"/>
        <family val="2"/>
      </rPr>
      <t>temporary roof</t>
    </r>
    <r>
      <rPr>
        <sz val="10"/>
        <color rgb="FF333333"/>
        <rFont val="Arial"/>
        <family val="2"/>
      </rPr>
      <t>, any height of building over roof including, protective sheeting, boarded platforms, ladders, pulley ropes, wheel fixings etc.</t>
    </r>
  </si>
  <si>
    <t>SCAFF03</t>
  </si>
  <si>
    <r>
      <t xml:space="preserve">Provide, erect, maintain and dismantle on completion tubular steel scaffolding to form </t>
    </r>
    <r>
      <rPr>
        <b/>
        <sz val="10"/>
        <rFont val="Arial"/>
        <family val="2"/>
      </rPr>
      <t>working platform around chimney stacks</t>
    </r>
    <r>
      <rPr>
        <sz val="10"/>
        <rFont val="Arial"/>
        <family val="2"/>
      </rPr>
      <t>, any height above ground level, including, protective sheeting, boarded platforms, ladders, pulley ropes, wheel fixings etc. (This item is for the working platform around the chimney stack only and where required will be used in conjunction with SCAFF01).</t>
    </r>
  </si>
  <si>
    <t>SCAFF04</t>
  </si>
  <si>
    <t>SCAFF05</t>
  </si>
  <si>
    <t>SCAFF06</t>
  </si>
  <si>
    <t>Provision of hoist on a single floor basis</t>
  </si>
  <si>
    <t>SCAFF07</t>
  </si>
  <si>
    <t>Provision of a cherry picker on a daily rate basis</t>
  </si>
  <si>
    <t>SCAFF08</t>
  </si>
  <si>
    <t>Provision of a scissor lift on a daily rate basis</t>
  </si>
  <si>
    <t>SCAFF09</t>
  </si>
  <si>
    <t>Provision of a full access cradle on a daily rate basis</t>
  </si>
  <si>
    <t>SCAFF10</t>
  </si>
  <si>
    <t xml:space="preserve">Security Alarm - Level 2 Protection: Extra over m2 rate to supply and install security alarm in accordance with the Clients Requirements and Price Guidance.                                                                                       </t>
  </si>
  <si>
    <t>SCAFF11</t>
  </si>
  <si>
    <t xml:space="preserve">Security Alarm - Level 3 Protection: Extra over m2 rate to supply and install security alarm in accordance with the Clients Requirements and Price Guidance.                                                                                            </t>
  </si>
  <si>
    <t>SCAFF12</t>
  </si>
  <si>
    <t>Scaffolding: Additional rate to maintain for a period exceeding six weeks scaffolding, per additional Working Week or part.</t>
  </si>
  <si>
    <t>Week or part</t>
  </si>
  <si>
    <t>Total for evaluation purposes</t>
  </si>
  <si>
    <t>Percentage increase/decrease if an alternative Window manufacturer is utilised outside of the Specification, as proposed by the Contractor and as agreed by the Client</t>
  </si>
  <si>
    <t>Price Framework - Window Styles</t>
  </si>
  <si>
    <t>Pricing to include for (but not limited to) the following:-</t>
  </si>
  <si>
    <t>1</t>
  </si>
  <si>
    <t>Take out and cart away existing window and debris.</t>
  </si>
  <si>
    <t>2</t>
  </si>
  <si>
    <t>Supply and install new window complete with cill and trickle vents, ironmongery,levers (lockable on ground floor and push to release on other floors), hinges including integral restrictors,  fittings etc.</t>
  </si>
  <si>
    <t>3</t>
  </si>
  <si>
    <t>Silicone seal</t>
  </si>
  <si>
    <t>4</t>
  </si>
  <si>
    <t>Pointing to cills</t>
  </si>
  <si>
    <t>5</t>
  </si>
  <si>
    <t>Make good to brickwork (quarter batts etc).</t>
  </si>
  <si>
    <t>6</t>
  </si>
  <si>
    <t>Internal acrylic pointing</t>
  </si>
  <si>
    <t>7</t>
  </si>
  <si>
    <t>Internal plaster patch pointing</t>
  </si>
  <si>
    <t>8</t>
  </si>
  <si>
    <t>Internal moulding (if required)</t>
  </si>
  <si>
    <t>9</t>
  </si>
  <si>
    <t>Make good internal finishes</t>
  </si>
  <si>
    <t>10</t>
  </si>
  <si>
    <t>Form infill to arch head of window where applicable</t>
  </si>
  <si>
    <t>11</t>
  </si>
  <si>
    <t>Make good to external finishes and decorations.</t>
  </si>
  <si>
    <t>12</t>
  </si>
  <si>
    <t>Temporary removal and re-fixing of communication cables etc.</t>
  </si>
  <si>
    <t>Style WU1</t>
  </si>
  <si>
    <t xml:space="preserve">
'T' -&gt; </t>
  </si>
  <si>
    <t>Style WU2</t>
  </si>
  <si>
    <t>Style WU3</t>
  </si>
  <si>
    <t>Style WU4</t>
  </si>
  <si>
    <t>Style WU5</t>
  </si>
  <si>
    <t>Style WU6</t>
  </si>
  <si>
    <t>Style WU7</t>
  </si>
  <si>
    <t xml:space="preserve">
&lt;- 'T'  </t>
  </si>
  <si>
    <t>Style WU8</t>
  </si>
  <si>
    <t>Style WU9</t>
  </si>
  <si>
    <t>Style WU10</t>
  </si>
  <si>
    <t>Style WU11</t>
  </si>
  <si>
    <t>^
'T'</t>
  </si>
  <si>
    <t>Style WU12</t>
  </si>
  <si>
    <t>Style WU13</t>
  </si>
  <si>
    <t>Style WU14</t>
  </si>
  <si>
    <t>Style WU15</t>
  </si>
  <si>
    <t>Style WU16</t>
  </si>
  <si>
    <t>Style WU17</t>
  </si>
  <si>
    <t xml:space="preserve">
'T' -&gt;  
'Infill'&gt;
</t>
  </si>
  <si>
    <t xml:space="preserve">
&lt;- 'T'  
&lt; 'Infill'
</t>
  </si>
  <si>
    <t>Style WU18</t>
  </si>
  <si>
    <t xml:space="preserve">
'T'
V</t>
  </si>
  <si>
    <t>Style WU19</t>
  </si>
  <si>
    <t>Style W20</t>
  </si>
  <si>
    <t>Price Framework Upvc Windows</t>
  </si>
  <si>
    <t>Tenderers are to note that all reference to M = m2, for example up to 1.2 M = up to 1.2 m2</t>
  </si>
  <si>
    <t>Ref</t>
  </si>
  <si>
    <t>Style</t>
  </si>
  <si>
    <t>Size</t>
  </si>
  <si>
    <t>Volumes for evaluation purposes (for each band where applicable)</t>
  </si>
  <si>
    <t>Single property
Tilt and turn</t>
  </si>
  <si>
    <t>11 to 25 properties</t>
  </si>
  <si>
    <t>26 to 50 properties</t>
  </si>
  <si>
    <t>Adjustment</t>
  </si>
  <si>
    <t>% Uplift for using brown colour finish on the extenal face</t>
  </si>
  <si>
    <t>% Uplift for using brown colour finish on both faces</t>
  </si>
  <si>
    <t>W0001</t>
  </si>
  <si>
    <t>WU1</t>
  </si>
  <si>
    <t>Up to 1.2 M</t>
  </si>
  <si>
    <t>W0011</t>
  </si>
  <si>
    <t>1.2 M up to 1.5 M</t>
  </si>
  <si>
    <t>W0021</t>
  </si>
  <si>
    <t>1.5 M up to 1.8 M</t>
  </si>
  <si>
    <t>W0031</t>
  </si>
  <si>
    <t>1.8 M up to 2.1 M</t>
  </si>
  <si>
    <t>W0041</t>
  </si>
  <si>
    <t>2.1 M up to 2.4 M</t>
  </si>
  <si>
    <t>W0051</t>
  </si>
  <si>
    <t>2.4 M up to 2.7 M</t>
  </si>
  <si>
    <t>W0061</t>
  </si>
  <si>
    <t xml:space="preserve">Extra over LM rate for where window is incorporated in a 'bay' or 'combination screen' window location. </t>
  </si>
  <si>
    <t>W0062</t>
  </si>
  <si>
    <t>Extra over m2 rate for 'Stypolite' obsucure glazing (to inner glazing pane of double glazed unit) to bathroom and W.C. locations.</t>
  </si>
  <si>
    <t>W0063</t>
  </si>
  <si>
    <t>Extra over m2 rate for toughened glazing to panes indicated with 'T'.</t>
  </si>
  <si>
    <t>W0064</t>
  </si>
  <si>
    <t>WU2</t>
  </si>
  <si>
    <t>W0074</t>
  </si>
  <si>
    <t>W0084</t>
  </si>
  <si>
    <t>W0094</t>
  </si>
  <si>
    <t>W0104</t>
  </si>
  <si>
    <t>W0114</t>
  </si>
  <si>
    <t>W0124</t>
  </si>
  <si>
    <t>W0125</t>
  </si>
  <si>
    <t>W0126</t>
  </si>
  <si>
    <t>W0127</t>
  </si>
  <si>
    <t>WU3</t>
  </si>
  <si>
    <t>W0137</t>
  </si>
  <si>
    <t>W0147</t>
  </si>
  <si>
    <t>W0148</t>
  </si>
  <si>
    <t>W0149</t>
  </si>
  <si>
    <t>W0150</t>
  </si>
  <si>
    <t>WU4</t>
  </si>
  <si>
    <t>W0160</t>
  </si>
  <si>
    <t>W0161</t>
  </si>
  <si>
    <t>W0162</t>
  </si>
  <si>
    <t>WU5</t>
  </si>
  <si>
    <t>W0172</t>
  </si>
  <si>
    <t>W0182</t>
  </si>
  <si>
    <t>W0183</t>
  </si>
  <si>
    <t>WU6</t>
  </si>
  <si>
    <t>W0193</t>
  </si>
  <si>
    <t>W0203</t>
  </si>
  <si>
    <t>W0213</t>
  </si>
  <si>
    <t>W0223</t>
  </si>
  <si>
    <t>W0224</t>
  </si>
  <si>
    <t>W0225</t>
  </si>
  <si>
    <t>WU7</t>
  </si>
  <si>
    <t>Up to 1.8 M</t>
  </si>
  <si>
    <t>W0235</t>
  </si>
  <si>
    <t>W0245</t>
  </si>
  <si>
    <t>W0255</t>
  </si>
  <si>
    <t>W0265</t>
  </si>
  <si>
    <t>W0266</t>
  </si>
  <si>
    <t>W0267</t>
  </si>
  <si>
    <t>W0268</t>
  </si>
  <si>
    <t>WU8</t>
  </si>
  <si>
    <t>W0278</t>
  </si>
  <si>
    <t>W0288</t>
  </si>
  <si>
    <t>W0298</t>
  </si>
  <si>
    <t>W0308</t>
  </si>
  <si>
    <t>2.7 M up to 3.0 M</t>
  </si>
  <si>
    <t>W0318</t>
  </si>
  <si>
    <t>3.0 M up to 3.3 M</t>
  </si>
  <si>
    <t>W0328</t>
  </si>
  <si>
    <t>W0329</t>
  </si>
  <si>
    <t>W0330</t>
  </si>
  <si>
    <t>W0331</t>
  </si>
  <si>
    <t>WU9</t>
  </si>
  <si>
    <t>Up to 2.1 M</t>
  </si>
  <si>
    <t>W0341</t>
  </si>
  <si>
    <t>W0351</t>
  </si>
  <si>
    <t>W0361</t>
  </si>
  <si>
    <t xml:space="preserve">Extra over m2 rate for where window is incorporated in a 'bay' or 'combination screen' window location. </t>
  </si>
  <si>
    <t>W0362</t>
  </si>
  <si>
    <t>W0363</t>
  </si>
  <si>
    <t>WU10</t>
  </si>
  <si>
    <t>W0373</t>
  </si>
  <si>
    <t>W0383</t>
  </si>
  <si>
    <t>W0393</t>
  </si>
  <si>
    <t>W0403</t>
  </si>
  <si>
    <t>W0413</t>
  </si>
  <si>
    <t>W0414</t>
  </si>
  <si>
    <t>W0415</t>
  </si>
  <si>
    <t>WU11</t>
  </si>
  <si>
    <t>Up to 2.4 M</t>
  </si>
  <si>
    <t>W0425</t>
  </si>
  <si>
    <t>W0435</t>
  </si>
  <si>
    <t>W0445</t>
  </si>
  <si>
    <t>W0455</t>
  </si>
  <si>
    <t>3.3 M up to 3.6 M</t>
  </si>
  <si>
    <t>W0465</t>
  </si>
  <si>
    <t>3.6 M up to 3.9 M</t>
  </si>
  <si>
    <t>W0475</t>
  </si>
  <si>
    <t>3.9 M up to 4.2 M</t>
  </si>
  <si>
    <t>W0485</t>
  </si>
  <si>
    <t>W0486</t>
  </si>
  <si>
    <t>W0487</t>
  </si>
  <si>
    <t>W0488</t>
  </si>
  <si>
    <t>WU12</t>
  </si>
  <si>
    <t>Up to 1.5 M</t>
  </si>
  <si>
    <t>W0498</t>
  </si>
  <si>
    <t>W0508</t>
  </si>
  <si>
    <t>W0518</t>
  </si>
  <si>
    <t>W0528</t>
  </si>
  <si>
    <t>W0538</t>
  </si>
  <si>
    <t>W0539</t>
  </si>
  <si>
    <t>W0540</t>
  </si>
  <si>
    <t>W0541</t>
  </si>
  <si>
    <t>WU13</t>
  </si>
  <si>
    <t>Up to 2.7 M</t>
  </si>
  <si>
    <t>W0551</t>
  </si>
  <si>
    <t>W0561</t>
  </si>
  <si>
    <t>W0571</t>
  </si>
  <si>
    <t>W0581</t>
  </si>
  <si>
    <t>W0591</t>
  </si>
  <si>
    <t>W0592</t>
  </si>
  <si>
    <t>W0593</t>
  </si>
  <si>
    <t>W0594</t>
  </si>
  <si>
    <t>WU14</t>
  </si>
  <si>
    <t>W0604</t>
  </si>
  <si>
    <t>W0614</t>
  </si>
  <si>
    <t>W0624</t>
  </si>
  <si>
    <t>W0634</t>
  </si>
  <si>
    <t>W0635</t>
  </si>
  <si>
    <t>W0636</t>
  </si>
  <si>
    <t>WU15</t>
  </si>
  <si>
    <t>W0646</t>
  </si>
  <si>
    <t>W0656</t>
  </si>
  <si>
    <t>W0666</t>
  </si>
  <si>
    <t>W0676</t>
  </si>
  <si>
    <t>W0677</t>
  </si>
  <si>
    <t>W0678</t>
  </si>
  <si>
    <t>WU16</t>
  </si>
  <si>
    <t>W0688</t>
  </si>
  <si>
    <t>W0698</t>
  </si>
  <si>
    <t>W0708</t>
  </si>
  <si>
    <t>W0718</t>
  </si>
  <si>
    <t>W0728</t>
  </si>
  <si>
    <t>W0729</t>
  </si>
  <si>
    <t>W0730</t>
  </si>
  <si>
    <t>WU17</t>
  </si>
  <si>
    <t>W0740</t>
  </si>
  <si>
    <t>W0750</t>
  </si>
  <si>
    <t>W0760</t>
  </si>
  <si>
    <t>W0770</t>
  </si>
  <si>
    <t>W0780</t>
  </si>
  <si>
    <t>W0790</t>
  </si>
  <si>
    <t>4.2 M up to 4.5 M</t>
  </si>
  <si>
    <t>W0800</t>
  </si>
  <si>
    <t>4.5 M up to 4.8 M</t>
  </si>
  <si>
    <t>W0810</t>
  </si>
  <si>
    <t>W0811</t>
  </si>
  <si>
    <t>W0812</t>
  </si>
  <si>
    <t>W0813</t>
  </si>
  <si>
    <t>Extra over m2 rate for 'Colourcoat' insulated infill panel to panes marked 'INFILL'.</t>
  </si>
  <si>
    <t>W0814</t>
  </si>
  <si>
    <t>WU18</t>
  </si>
  <si>
    <t>Up to 3.0 M</t>
  </si>
  <si>
    <t>W0824</t>
  </si>
  <si>
    <t>W0834</t>
  </si>
  <si>
    <t>W0844</t>
  </si>
  <si>
    <t>W0854</t>
  </si>
  <si>
    <t>W0855</t>
  </si>
  <si>
    <t>W0856</t>
  </si>
  <si>
    <t>W0857</t>
  </si>
  <si>
    <t>W0858</t>
  </si>
  <si>
    <t>WU19</t>
  </si>
  <si>
    <t>W0868</t>
  </si>
  <si>
    <t>W0878</t>
  </si>
  <si>
    <t>W0879</t>
  </si>
  <si>
    <t>W0880</t>
  </si>
  <si>
    <t>WU20</t>
  </si>
  <si>
    <t>W0890</t>
  </si>
  <si>
    <t>W0900</t>
  </si>
  <si>
    <t>W0910</t>
  </si>
  <si>
    <t>W0920</t>
  </si>
  <si>
    <t>W0930</t>
  </si>
  <si>
    <t>W0940</t>
  </si>
  <si>
    <t>W0941</t>
  </si>
  <si>
    <t>W0942</t>
  </si>
  <si>
    <t>W0943</t>
  </si>
  <si>
    <t>All</t>
  </si>
  <si>
    <t>Extra over m2 rate for laminated glass for all window styles in accordance with the specification.</t>
  </si>
  <si>
    <t>W0944</t>
  </si>
  <si>
    <t>Extra over unit cost for replacement of hinges with egress hinges as required.</t>
  </si>
  <si>
    <t>W0945</t>
  </si>
  <si>
    <t>Extra Over</t>
  </si>
  <si>
    <t>W0946</t>
  </si>
  <si>
    <t>price per m provide and fix a white PVC coated net curtain rod and brackets at midpoint where required due to width of the opening. For clarity the re-fixing of existing net curtain is deemed to be included.</t>
  </si>
  <si>
    <t>W0947</t>
  </si>
  <si>
    <t>Single unit rate for all costs associated with employing necessary specialists to retune or re-align any TV, radio and other aerials, telephone cables, re-siting of any satellite dishes during the works</t>
  </si>
  <si>
    <t>Total for evaluation:</t>
  </si>
  <si>
    <t>Price Framework - Aluminium Windows</t>
  </si>
  <si>
    <t>W2826</t>
  </si>
  <si>
    <t>W2825</t>
  </si>
  <si>
    <t>W2824</t>
  </si>
  <si>
    <t>W2814</t>
  </si>
  <si>
    <t>W2804</t>
  </si>
  <si>
    <t>W2794</t>
  </si>
  <si>
    <t>W2784</t>
  </si>
  <si>
    <t>W2774</t>
  </si>
  <si>
    <t>W2764</t>
  </si>
  <si>
    <t>W2763</t>
  </si>
  <si>
    <t>W2762</t>
  </si>
  <si>
    <t>W2752</t>
  </si>
  <si>
    <t>W2742</t>
  </si>
  <si>
    <t>W2741</t>
  </si>
  <si>
    <t>W2740</t>
  </si>
  <si>
    <t>W2739</t>
  </si>
  <si>
    <t>W2738</t>
  </si>
  <si>
    <t>W2728</t>
  </si>
  <si>
    <t>W2718</t>
  </si>
  <si>
    <t>W2708</t>
  </si>
  <si>
    <t>W2698</t>
  </si>
  <si>
    <t>W2697</t>
  </si>
  <si>
    <t>W2696</t>
  </si>
  <si>
    <t>W2695</t>
  </si>
  <si>
    <t>W2694</t>
  </si>
  <si>
    <t>W2684</t>
  </si>
  <si>
    <t>W2674</t>
  </si>
  <si>
    <t>W2664</t>
  </si>
  <si>
    <t>W2654</t>
  </si>
  <si>
    <t>W2644</t>
  </si>
  <si>
    <t>W2634</t>
  </si>
  <si>
    <t>W2624</t>
  </si>
  <si>
    <t>W2614</t>
  </si>
  <si>
    <t>W2613</t>
  </si>
  <si>
    <t>W2612</t>
  </si>
  <si>
    <t>W2602</t>
  </si>
  <si>
    <t>W2592</t>
  </si>
  <si>
    <t>W2582</t>
  </si>
  <si>
    <t>W2572</t>
  </si>
  <si>
    <t>W2562</t>
  </si>
  <si>
    <t>W2561</t>
  </si>
  <si>
    <t>W2560</t>
  </si>
  <si>
    <t>W2550</t>
  </si>
  <si>
    <t>W2540</t>
  </si>
  <si>
    <t>W2530</t>
  </si>
  <si>
    <t>W2520</t>
  </si>
  <si>
    <t>W2519</t>
  </si>
  <si>
    <t>W2518</t>
  </si>
  <si>
    <t>W2508</t>
  </si>
  <si>
    <t>W2498</t>
  </si>
  <si>
    <t>W2488</t>
  </si>
  <si>
    <t>W2478</t>
  </si>
  <si>
    <t>W2477</t>
  </si>
  <si>
    <t>W2476</t>
  </si>
  <si>
    <t>W2475</t>
  </si>
  <si>
    <t>W2465</t>
  </si>
  <si>
    <t>W2455</t>
  </si>
  <si>
    <t>W2445</t>
  </si>
  <si>
    <t>W2435</t>
  </si>
  <si>
    <t>W2425</t>
  </si>
  <si>
    <t>W2424</t>
  </si>
  <si>
    <t>W2423</t>
  </si>
  <si>
    <t>W2422</t>
  </si>
  <si>
    <t>W2412</t>
  </si>
  <si>
    <t>W2402</t>
  </si>
  <si>
    <t>W2392</t>
  </si>
  <si>
    <t>W2382</t>
  </si>
  <si>
    <t>W2372</t>
  </si>
  <si>
    <t>W2371</t>
  </si>
  <si>
    <t>W2370</t>
  </si>
  <si>
    <t>W2369</t>
  </si>
  <si>
    <t>W2359</t>
  </si>
  <si>
    <t>W2349</t>
  </si>
  <si>
    <t>W2339</t>
  </si>
  <si>
    <t>W2329</t>
  </si>
  <si>
    <t>W2319</t>
  </si>
  <si>
    <t>W2309</t>
  </si>
  <si>
    <t>W2299</t>
  </si>
  <si>
    <t>W2298</t>
  </si>
  <si>
    <t>W2297</t>
  </si>
  <si>
    <t>W2287</t>
  </si>
  <si>
    <t>W2277</t>
  </si>
  <si>
    <t>W2267</t>
  </si>
  <si>
    <t>W2257</t>
  </si>
  <si>
    <t>W2247</t>
  </si>
  <si>
    <t>W2246</t>
  </si>
  <si>
    <t>W2245</t>
  </si>
  <si>
    <t>W2235</t>
  </si>
  <si>
    <t>W2225</t>
  </si>
  <si>
    <t>W2215</t>
  </si>
  <si>
    <t>W2214</t>
  </si>
  <si>
    <t>W2213</t>
  </si>
  <si>
    <t>W2212</t>
  </si>
  <si>
    <t>W2202</t>
  </si>
  <si>
    <t>W2192</t>
  </si>
  <si>
    <t>W2182</t>
  </si>
  <si>
    <t>W2172</t>
  </si>
  <si>
    <t>W2162</t>
  </si>
  <si>
    <t>W2152</t>
  </si>
  <si>
    <t>W2151</t>
  </si>
  <si>
    <t>W2150</t>
  </si>
  <si>
    <t>W2149</t>
  </si>
  <si>
    <t>W2139</t>
  </si>
  <si>
    <t>W2129</t>
  </si>
  <si>
    <t>W2119</t>
  </si>
  <si>
    <t>W2109</t>
  </si>
  <si>
    <t>W2108</t>
  </si>
  <si>
    <t>W2107</t>
  </si>
  <si>
    <t>W2097</t>
  </si>
  <si>
    <t>W2087</t>
  </si>
  <si>
    <t>W2077</t>
  </si>
  <si>
    <t>W2067</t>
  </si>
  <si>
    <t>W2066</t>
  </si>
  <si>
    <t>W2056</t>
  </si>
  <si>
    <t>W2046</t>
  </si>
  <si>
    <t>W2045</t>
  </si>
  <si>
    <t>W2044</t>
  </si>
  <si>
    <t>W2034</t>
  </si>
  <si>
    <t>W2033</t>
  </si>
  <si>
    <t>W2032</t>
  </si>
  <si>
    <t>W2031</t>
  </si>
  <si>
    <t>W2021</t>
  </si>
  <si>
    <t>W2011</t>
  </si>
  <si>
    <t>W2010</t>
  </si>
  <si>
    <t>W2009</t>
  </si>
  <si>
    <t>W2008</t>
  </si>
  <si>
    <t>W1998</t>
  </si>
  <si>
    <t>W1988</t>
  </si>
  <si>
    <t>W1978</t>
  </si>
  <si>
    <t>W1968</t>
  </si>
  <si>
    <t>W1958</t>
  </si>
  <si>
    <t>W1948</t>
  </si>
  <si>
    <t>W1947</t>
  </si>
  <si>
    <t>W1946</t>
  </si>
  <si>
    <t>W1945</t>
  </si>
  <si>
    <t>W1935</t>
  </si>
  <si>
    <t>W1925</t>
  </si>
  <si>
    <t>W1915</t>
  </si>
  <si>
    <t>W1905</t>
  </si>
  <si>
    <t>W1895</t>
  </si>
  <si>
    <t>W1885</t>
  </si>
  <si>
    <t>Price Framework - Timber Windows</t>
  </si>
  <si>
    <t>Price Framework - Door Styles</t>
  </si>
  <si>
    <t>1.</t>
  </si>
  <si>
    <t>Take out and cart away existing door, frame and debris.</t>
  </si>
  <si>
    <t>2.</t>
  </si>
  <si>
    <t>Supply and install new door, frame and threshold etc.</t>
  </si>
  <si>
    <t>3.</t>
  </si>
  <si>
    <t>4.</t>
  </si>
  <si>
    <t>5.</t>
  </si>
  <si>
    <t>6.</t>
  </si>
  <si>
    <t>7.</t>
  </si>
  <si>
    <t>8.</t>
  </si>
  <si>
    <t>9.</t>
  </si>
  <si>
    <t>Make good internal and external finishes, decorations etc.</t>
  </si>
  <si>
    <t>10.</t>
  </si>
  <si>
    <t>Form infill to arch head of door where applicable</t>
  </si>
  <si>
    <t>11.</t>
  </si>
  <si>
    <t>All styles to be offered with the colour choices set out in the Specification</t>
  </si>
  <si>
    <t>HSD 600</t>
  </si>
  <si>
    <t>Composite door</t>
  </si>
  <si>
    <t>HSD 601</t>
  </si>
  <si>
    <t xml:space="preserve">Stypolite' obscure glazing to be installed all as per specification. </t>
  </si>
  <si>
    <t>HSD 603</t>
  </si>
  <si>
    <t>HSD 604</t>
  </si>
  <si>
    <t>HSD 677</t>
  </si>
  <si>
    <t>Price Framework - Door Replacements</t>
  </si>
  <si>
    <t>uPVC Door Replacements</t>
  </si>
  <si>
    <t>2 to 10 
properties</t>
  </si>
  <si>
    <t>51+
properties</t>
  </si>
  <si>
    <t>D0001</t>
  </si>
  <si>
    <t>D0006</t>
  </si>
  <si>
    <t>D0011</t>
  </si>
  <si>
    <t>D0016</t>
  </si>
  <si>
    <t>D0021</t>
  </si>
  <si>
    <t>D0046</t>
  </si>
  <si>
    <t>Extra over rate</t>
  </si>
  <si>
    <t>For an integeral fan light which is supplementary to the door (Average height 600mm)</t>
  </si>
  <si>
    <t>Sub-Total A:</t>
  </si>
  <si>
    <t>Composite Door Replacements</t>
  </si>
  <si>
    <t>% Uplift for colour finish to both faces (single side colour to be included in all prices)</t>
  </si>
  <si>
    <t>D0052</t>
  </si>
  <si>
    <t>D0057</t>
  </si>
  <si>
    <t>D0062</t>
  </si>
  <si>
    <t>D0067</t>
  </si>
  <si>
    <t>D0092</t>
  </si>
  <si>
    <t>Sub-Total B:</t>
  </si>
  <si>
    <t>Timber Door Replacements</t>
  </si>
  <si>
    <t>D0093</t>
  </si>
  <si>
    <t>D0098</t>
  </si>
  <si>
    <t>D0103</t>
  </si>
  <si>
    <t>D0108</t>
  </si>
  <si>
    <t>D0113</t>
  </si>
  <si>
    <t>D0138</t>
  </si>
  <si>
    <t>Sub-Total C:</t>
  </si>
  <si>
    <t>Aluminium Door Replacements</t>
  </si>
  <si>
    <t>D0139</t>
  </si>
  <si>
    <t>D0144</t>
  </si>
  <si>
    <t>D0149</t>
  </si>
  <si>
    <t>D0154</t>
  </si>
  <si>
    <t>D0159</t>
  </si>
  <si>
    <t>D0179</t>
  </si>
  <si>
    <t>UD</t>
  </si>
  <si>
    <t>D0184</t>
  </si>
  <si>
    <t>Sub-Total D:</t>
  </si>
  <si>
    <t>TOTAL FOR EVALUATION  (A+B+C+D):</t>
  </si>
  <si>
    <t>Price Framework - Additonal Bepoke Rates</t>
  </si>
  <si>
    <t>Volume for evaluation purposes</t>
  </si>
  <si>
    <t>BR1</t>
  </si>
  <si>
    <t>Standard external window cill</t>
  </si>
  <si>
    <t>Price per m</t>
  </si>
  <si>
    <t>BR2</t>
  </si>
  <si>
    <t>Extended 180mm external window cill</t>
  </si>
  <si>
    <t>BR3</t>
  </si>
  <si>
    <t>Extended 225mm external window cill</t>
  </si>
  <si>
    <t>BR4</t>
  </si>
  <si>
    <t>Welding to bay window external cill</t>
  </si>
  <si>
    <t>Price per weld</t>
  </si>
  <si>
    <t>BR5</t>
  </si>
  <si>
    <t>Bay pole; n.e. 1900mm; circular</t>
  </si>
  <si>
    <t>Price each</t>
  </si>
  <si>
    <t>BR6</t>
  </si>
  <si>
    <t>Corner post; n.e. 1900mm; 90 degree square</t>
  </si>
  <si>
    <t>BR7</t>
  </si>
  <si>
    <t>Packing out rebate after removal of box sash</t>
  </si>
  <si>
    <t>BR8</t>
  </si>
  <si>
    <t>Extra over for toughened glazing in lieu of clear float glazing</t>
  </si>
  <si>
    <t>Price per m2</t>
  </si>
  <si>
    <t>BR9</t>
  </si>
  <si>
    <t>Obscure glazing in lieu of clear glazing</t>
  </si>
  <si>
    <t>BR10</t>
  </si>
  <si>
    <t>Fixed panels in lieu of clear float glazing.</t>
  </si>
  <si>
    <t>BR11</t>
  </si>
  <si>
    <t>Laminated Glass 6.4mm</t>
  </si>
  <si>
    <t>BR12</t>
  </si>
  <si>
    <t>Laminated Glass 6.8mm</t>
  </si>
  <si>
    <t>BR13</t>
  </si>
  <si>
    <t>Single Georgian Bar</t>
  </si>
  <si>
    <t>BR14</t>
  </si>
  <si>
    <t>Fire escape Hinges</t>
  </si>
  <si>
    <t>BR15</t>
  </si>
  <si>
    <t>Concealed window Restrictor</t>
  </si>
  <si>
    <t>BR16</t>
  </si>
  <si>
    <t xml:space="preserve">Trickle vents </t>
  </si>
  <si>
    <t>BR17</t>
  </si>
  <si>
    <t>Bay Poles</t>
  </si>
  <si>
    <t>BR18</t>
  </si>
  <si>
    <t>Coupling Mullion</t>
  </si>
  <si>
    <t>BR19</t>
  </si>
  <si>
    <t>Frame Extension 15mm White</t>
  </si>
  <si>
    <t>BR20</t>
  </si>
  <si>
    <t>Frame Extension 30mm White</t>
  </si>
  <si>
    <t>BR21</t>
  </si>
  <si>
    <t>Frame Extension 50mm White</t>
  </si>
  <si>
    <t>BR22</t>
  </si>
  <si>
    <t xml:space="preserve">Box Sash </t>
  </si>
  <si>
    <t>Price per l/m</t>
  </si>
  <si>
    <t>BR23</t>
  </si>
  <si>
    <t>BR24</t>
  </si>
  <si>
    <t>Internal Cappit Board</t>
  </si>
  <si>
    <t>BR25</t>
  </si>
  <si>
    <t>Render repairs ne 150mm</t>
  </si>
  <si>
    <t>BR26</t>
  </si>
  <si>
    <t>Cat flap</t>
  </si>
  <si>
    <t>BR27</t>
  </si>
  <si>
    <t>Letterplate (TS008)</t>
  </si>
  <si>
    <t>BR28</t>
  </si>
  <si>
    <t>Numerals</t>
  </si>
  <si>
    <t>BR29</t>
  </si>
  <si>
    <t>Security Chain</t>
  </si>
  <si>
    <t>BR30</t>
  </si>
  <si>
    <t>Spyhole &amp; Knocker</t>
  </si>
  <si>
    <t>Price Framework - Flat and Pitched Roofing</t>
  </si>
  <si>
    <t>Roof type</t>
  </si>
  <si>
    <t>Roof Type Image</t>
  </si>
  <si>
    <t>Covering Type</t>
  </si>
  <si>
    <t>Roof Size (Plan Area)</t>
  </si>
  <si>
    <t>2_Check_1</t>
  </si>
  <si>
    <t>2_Check_2</t>
  </si>
  <si>
    <t>2_Check_3</t>
  </si>
  <si>
    <t>2_Check_4</t>
  </si>
  <si>
    <t>2_Check_5</t>
  </si>
  <si>
    <t>2_Total</t>
  </si>
  <si>
    <t>4_Check_1</t>
  </si>
  <si>
    <t>4_Check_2</t>
  </si>
  <si>
    <t>4_Check_3</t>
  </si>
  <si>
    <t>4_Check_4</t>
  </si>
  <si>
    <t>4_Check_5</t>
  </si>
  <si>
    <t>4_Total</t>
  </si>
  <si>
    <t>House/Bungalow</t>
  </si>
  <si>
    <t>Asphalt</t>
  </si>
  <si>
    <t>0m2 to 10m2</t>
  </si>
  <si>
    <t>10m2 to 20m2</t>
  </si>
  <si>
    <t>20m2 to 30m2</t>
  </si>
  <si>
    <t>30m2 to 40m2</t>
  </si>
  <si>
    <t>40m2 to 50m2</t>
  </si>
  <si>
    <t>Single Layer Membrane</t>
  </si>
  <si>
    <t>Felt roofing</t>
  </si>
  <si>
    <t>Mono-pitch</t>
  </si>
  <si>
    <t>Concrete tiled</t>
  </si>
  <si>
    <t>Up to 30m2</t>
  </si>
  <si>
    <t>30m2 to 50m2</t>
  </si>
  <si>
    <t>50m2 to 70m2</t>
  </si>
  <si>
    <t>70m2 to 100m2</t>
  </si>
  <si>
    <t>Over 100m2</t>
  </si>
  <si>
    <t>London/Butterfly</t>
  </si>
  <si>
    <t>Gable end double pitch</t>
  </si>
  <si>
    <t>Hipped end double pitch</t>
  </si>
  <si>
    <t>Mid-terrace</t>
  </si>
  <si>
    <t>End of terrace gable end</t>
  </si>
  <si>
    <t>End of terrace hipped end</t>
  </si>
  <si>
    <t>Mansard</t>
  </si>
  <si>
    <t>Cross-gabled roof</t>
  </si>
  <si>
    <t>Cross-hipped roof</t>
  </si>
  <si>
    <t>Clay tiled</t>
  </si>
  <si>
    <t>Fibre Cement Slates</t>
  </si>
  <si>
    <t>Natural Slates</t>
  </si>
  <si>
    <t>Block</t>
  </si>
  <si>
    <t>100m2 to 125m2</t>
  </si>
  <si>
    <t>125m2 to 150m2</t>
  </si>
  <si>
    <t>150m2 to 200m2</t>
  </si>
  <si>
    <t>200m2 to 250m2</t>
  </si>
  <si>
    <t>250m2 to 300m2</t>
  </si>
  <si>
    <t>Bitumen Membrane</t>
  </si>
  <si>
    <t>Dormers (extra over rate)</t>
  </si>
  <si>
    <t>Not exceeding 1m2</t>
  </si>
  <si>
    <t>Over 1m2</t>
  </si>
  <si>
    <t>Porches</t>
  </si>
  <si>
    <t>Not exceeding 2m2</t>
  </si>
  <si>
    <t>2m2 to 5m2</t>
  </si>
  <si>
    <t>Double pitch</t>
  </si>
  <si>
    <t>Bays</t>
  </si>
  <si>
    <t>Pitched</t>
  </si>
  <si>
    <t>Balconies and Walkways</t>
  </si>
  <si>
    <t>Not exceeding 10m2</t>
  </si>
  <si>
    <t>10m2 to 25m2</t>
  </si>
  <si>
    <t>25m2 to 50m2</t>
  </si>
  <si>
    <t>50m2 to 75m2</t>
  </si>
  <si>
    <t>75m2 to 100m2</t>
  </si>
  <si>
    <t>Roofing total:</t>
  </si>
  <si>
    <t xml:space="preserve">Price Framework - Other Roofing </t>
  </si>
  <si>
    <t>Quantity for Evaluation</t>
  </si>
  <si>
    <t>Timber roof decking</t>
  </si>
  <si>
    <t>Exterior quality WBP plywood, 15mm thick</t>
  </si>
  <si>
    <t>Exterior quality WBP plywood, 18mm thick</t>
  </si>
  <si>
    <t>Exterior quality oriented strand board (OSB) 15mm thick</t>
  </si>
  <si>
    <t>Exterior quality oriented strand board (OSB) 18mm thick</t>
  </si>
  <si>
    <t>Roof insulation</t>
  </si>
  <si>
    <t>Mineral wool, 150mm thick</t>
  </si>
  <si>
    <t>Mineral wool, 200mm thick</t>
  </si>
  <si>
    <t>Mineral wool, 250mm thick</t>
  </si>
  <si>
    <t>Mineral wool, 300mm thick</t>
  </si>
  <si>
    <t>Insulation boards, 50mm thick</t>
  </si>
  <si>
    <t>Insulation boards, 75mm thick</t>
  </si>
  <si>
    <t>Insulation boards, 100mm thick</t>
  </si>
  <si>
    <t>Insulation boards, 120mm thick</t>
  </si>
  <si>
    <t>Insulation boards, 140mm thick</t>
  </si>
  <si>
    <t>Tapered roof insulation, achieving 0.18W/m2K</t>
  </si>
  <si>
    <t>PIR (Polyisocyanurate) boards, mechanically fastened</t>
  </si>
  <si>
    <t>Rockwool boards, bedded in hot bitumen</t>
  </si>
  <si>
    <t>Rockwool boards, mechanically fastened</t>
  </si>
  <si>
    <t>EPS (Expanded polystyrene) boards, bedded in hot bitumen</t>
  </si>
  <si>
    <t>EPS (Expanded polystyrene) boards, mechanically fastened</t>
  </si>
  <si>
    <t>Fascias, (not exceeding 150mm wide)</t>
  </si>
  <si>
    <t>Timber, painted</t>
  </si>
  <si>
    <t>m</t>
  </si>
  <si>
    <t>Fascias, (150mm-300mm wide)</t>
  </si>
  <si>
    <t>Fascias, (over 300mm wide)</t>
  </si>
  <si>
    <t>Upvc</t>
  </si>
  <si>
    <t>Soffits, (not exceeding 150mm wide)</t>
  </si>
  <si>
    <t>Soffits, (150mm-300mm wide)</t>
  </si>
  <si>
    <t>Soffits, (over 300mm wide)</t>
  </si>
  <si>
    <t>Verges, (not exceeding 150mm wide)</t>
  </si>
  <si>
    <t>Verges, (150mm-300mm wide)</t>
  </si>
  <si>
    <t>Verges, (over 300mm wide)</t>
  </si>
  <si>
    <t>Barge boards, (not exceeding 150mm wide)</t>
  </si>
  <si>
    <t>Barge boards, (150mm-300mm wide)</t>
  </si>
  <si>
    <t>Barge boards, (over 300mm wide)</t>
  </si>
  <si>
    <t>Gutters, (not exceeding 112mm diameter)</t>
  </si>
  <si>
    <t>Gutters, (not exceeding 150mm diameter)</t>
  </si>
  <si>
    <t>Gutters, (not exceeding 113mm diameter)</t>
  </si>
  <si>
    <t>Aluminium</t>
  </si>
  <si>
    <t>Gutters, (not exceeding 125mm diameter)</t>
  </si>
  <si>
    <t>Cast Iron</t>
  </si>
  <si>
    <t>Rainwater pipes, (not exceeding 110mm diameter)</t>
  </si>
  <si>
    <t>Rainwater pipes, (not exceeding 102mm diameter)</t>
  </si>
  <si>
    <t>Rainwater pipes, (not exceeding 150mm diameter)</t>
  </si>
  <si>
    <t>Chimney repair works</t>
  </si>
  <si>
    <t>Re-pointing</t>
  </si>
  <si>
    <t>Re-flaunching</t>
  </si>
  <si>
    <t>nr</t>
  </si>
  <si>
    <t>Replacement of clay chimney pots</t>
  </si>
  <si>
    <t>Demolition works</t>
  </si>
  <si>
    <t>Chimneys, (not exceeding 1m high)</t>
  </si>
  <si>
    <t>Chimneys, (1m to 2m high)</t>
  </si>
  <si>
    <t>Chimneys, (exceeding 2m high)</t>
  </si>
  <si>
    <t>Price Framework - Electric Renewals Basket Rates</t>
  </si>
  <si>
    <t>Please note, all rewire costs are to include for testing/certification after completion of work</t>
  </si>
  <si>
    <t xml:space="preserve"> </t>
  </si>
  <si>
    <t>Mini-Trunked</t>
  </si>
  <si>
    <t>Chased</t>
  </si>
  <si>
    <t>Quantity for evaluation purposes</t>
  </si>
  <si>
    <t>Rewire - PVC twin and earth in and including PVC mini trunking - 1 bed property</t>
  </si>
  <si>
    <t>Rewire - PVC twin and earth in and including PVC mini trunking - 2 bed property</t>
  </si>
  <si>
    <t>Rewire - PVC twin and earth in and including PVC mini trunking - 3 bed property</t>
  </si>
  <si>
    <t>Rewire - PVC twin and earth in and including PVC mini trunking - 4 bed property</t>
  </si>
  <si>
    <t>Rewire - PVC twin and earth in and including PVC mini trunking - 5 bed property</t>
  </si>
  <si>
    <t>Rewire - Part pvc singles in existing conduit and part pvc twin and earth in ad including pvc mini trunking - 1 bed property</t>
  </si>
  <si>
    <t>Rewire - Part pvc singles in existing conduit and part pvc twin and earth in ad including pvc mini trunking - 2 bed property</t>
  </si>
  <si>
    <t>Rewire - Part pvc singles in existing conduit and part pvc twin and earth in ad including pvc mini trunking - 3 bed property</t>
  </si>
  <si>
    <t>Rewire - Part pvc singles in existing conduit and part pvc twin and earth in ad including pvc mini trunking - 4 bed property</t>
  </si>
  <si>
    <t>Rewire - Part pvc singles in existing conduit and part pvc twin and earth in ad including pvc mini trunking - 5 bed property</t>
  </si>
  <si>
    <t>Rewire - Installed in fabric of building protected with and including pvc conduit or in floor screed with and including high impact heavy gauge pvc conduits - 1 bed property</t>
  </si>
  <si>
    <t>Rewire - Installed in fabric of building protected with and including pvc conduit or in floor screed with and including high impact heavy gauge pvc conduits - 2 bed property</t>
  </si>
  <si>
    <t>Rewire - Installed in fabric of building protected with and including pvc conduit or in floor screed with and including high impact heavy gauge pvc conduits - 3 bed property</t>
  </si>
  <si>
    <t>Rewire - Installed in fabric of building protected with and including pvc conduit or in floor screed with and including high impact heavy gauge pvc conduits - 4 bed property</t>
  </si>
  <si>
    <t>Rewire - Installed in fabric of building protected with and including pvc conduit or in floor screed with and including high impact heavy gauge pvc conduits - 5 bed property</t>
  </si>
  <si>
    <t>Price Framework - Electric Renewals Additional Bespoke Rates</t>
  </si>
  <si>
    <t>Variation - 13amp single socket outlet, flush or surface mounted including box</t>
  </si>
  <si>
    <t>Variation - 13amp double socket outlet, flush or surface mounted including box</t>
  </si>
  <si>
    <t>Variation - upgrade to USB socket</t>
  </si>
  <si>
    <t>Variation - 1 or 2 gang light switch, flush or surface mounted including box</t>
  </si>
  <si>
    <t>Variation - Lighting pendant set with flex not exceeding 225mm long</t>
  </si>
  <si>
    <t>Variation - Batten holder</t>
  </si>
  <si>
    <t>Variation - Single fluorescent light fitting including tube and diffuser not exceeding 100 watt</t>
  </si>
  <si>
    <t>Variation - Double fluorescent light fitting including tube and diffuser not exceeding 2 nr 100 watt</t>
  </si>
  <si>
    <t>Variation - Consumer control unit; 6 way split load fitted with MCBs</t>
  </si>
  <si>
    <t>Variation - Consumer control unit; 9 way split load fitted with MCBs</t>
  </si>
  <si>
    <t>Variation - 13A fused spur outlets for kitchen appliances</t>
  </si>
  <si>
    <t>Variation - Earth and Cross Bonding</t>
  </si>
  <si>
    <t>Variation - Smoke detectors</t>
  </si>
  <si>
    <t>Variation - Heat detectors</t>
  </si>
  <si>
    <t>Variation - Cooker Circuits</t>
  </si>
  <si>
    <t>Electrical Renewal Total</t>
  </si>
  <si>
    <t>Price Framework - EICRs</t>
  </si>
  <si>
    <t>Quanity for evaluation purposes</t>
  </si>
  <si>
    <t>Test domestic installation to occupied property complete following any repair or alteration works and provide BS 7671 test certificate to Client Representative.</t>
  </si>
  <si>
    <t>Test domestic installation to occupied property complete, disconnect illegal wiring and components and report to CR (any repairs required to be ordered separately).</t>
  </si>
  <si>
    <t>Test domestic installation to unoccupied property complete disconnect illegal wiring and components and report to CR (any repairs required to be ordered separately).</t>
  </si>
  <si>
    <t>Price Framework - Archetypes</t>
  </si>
  <si>
    <t>The Service Provider is required to insert the priced rate for each and every archetype for external decorations to street properties, all in accordance with the requirements of the Specificationand Price Guidance document.  Please note that prices required for 'Houses/Bungalows' are to be 'Per Property'; prices required for 'Blocks' are to be 'Per Storey'.The rates entered are to include for all Site Overheads, including labour, materials, plant, Central Overheads and Profit, while taking all the site conditions into account and not included for elsewhere.</t>
  </si>
  <si>
    <t>A - Detached House</t>
  </si>
  <si>
    <t>Archetype No.</t>
  </si>
  <si>
    <t>Archetype Description</t>
  </si>
  <si>
    <t>1 Bed Property</t>
  </si>
  <si>
    <t>2 Bed Property</t>
  </si>
  <si>
    <t>3 Bed Property</t>
  </si>
  <si>
    <t>4 Bed Property</t>
  </si>
  <si>
    <t>5 Bed Property</t>
  </si>
  <si>
    <t>6+ Bed Property</t>
  </si>
  <si>
    <t>Price Per Property</t>
  </si>
  <si>
    <t>A1</t>
  </si>
  <si>
    <t>Wash down, repair windows and doors as required and decorate fully rendered and painted surfaces to the whole property.</t>
  </si>
  <si>
    <t>A2</t>
  </si>
  <si>
    <t>A3</t>
  </si>
  <si>
    <t>Wash down, repair windows and doors as required and decorate fully rendered surfaces to 75% of the property and the remainding painted surfaces.</t>
  </si>
  <si>
    <t>A4</t>
  </si>
  <si>
    <t>A5</t>
  </si>
  <si>
    <t>Wash down, repair windows and doors as required and decorate fully rendered surfaces to 50% of the property and the remainding painted surfaces.</t>
  </si>
  <si>
    <t>A6</t>
  </si>
  <si>
    <t>A7</t>
  </si>
  <si>
    <t>Wash down, repair windows and doors as required and decorate fully rendered surfaces to 25% of the property and the remainding painted surfaces.</t>
  </si>
  <si>
    <t>A8</t>
  </si>
  <si>
    <t>A9</t>
  </si>
  <si>
    <t>No rendered surfaces. Wash down, repair windows and doors as required and decorate all painted surfaces to the property.</t>
  </si>
  <si>
    <t>A10</t>
  </si>
  <si>
    <t>A11</t>
  </si>
  <si>
    <t>Wash down and decorate as required Self-finish Render or External Wall Insulation, (requirement based on age and condition)</t>
  </si>
  <si>
    <t>A12</t>
  </si>
  <si>
    <t>Steam clean as required, Self-finish Render or External Wall Insulation, (requirement based on age and condition)</t>
  </si>
  <si>
    <t>A13</t>
  </si>
  <si>
    <t>Wash down and paint fully timber clad surfaces to 50% of the property and the remainding painted surfaces.</t>
  </si>
  <si>
    <t>A14</t>
  </si>
  <si>
    <t>Wash down and stain fully timber clad surfaces to 50% of the property and the remainding stained surfaces.</t>
  </si>
  <si>
    <t>A15</t>
  </si>
  <si>
    <t>Wash down all surfaces of the property and decorate door only</t>
  </si>
  <si>
    <t>B - Semi-Detached House</t>
  </si>
  <si>
    <t>B1</t>
  </si>
  <si>
    <t>B2</t>
  </si>
  <si>
    <t>B3</t>
  </si>
  <si>
    <t>B4</t>
  </si>
  <si>
    <t>B5</t>
  </si>
  <si>
    <t>B6</t>
  </si>
  <si>
    <t>B7</t>
  </si>
  <si>
    <t>B8</t>
  </si>
  <si>
    <t>B9</t>
  </si>
  <si>
    <t>B10</t>
  </si>
  <si>
    <t>B11</t>
  </si>
  <si>
    <t>B12</t>
  </si>
  <si>
    <t>B13</t>
  </si>
  <si>
    <t>B14</t>
  </si>
  <si>
    <t>B15</t>
  </si>
  <si>
    <t>C - End of Terrace House</t>
  </si>
  <si>
    <t>C1</t>
  </si>
  <si>
    <t>C2</t>
  </si>
  <si>
    <t>C3</t>
  </si>
  <si>
    <t>C4</t>
  </si>
  <si>
    <t>C5</t>
  </si>
  <si>
    <t>C6</t>
  </si>
  <si>
    <t>C7</t>
  </si>
  <si>
    <t>C8</t>
  </si>
  <si>
    <t>C9</t>
  </si>
  <si>
    <t>C10</t>
  </si>
  <si>
    <t>C11</t>
  </si>
  <si>
    <t>C12</t>
  </si>
  <si>
    <t>C13</t>
  </si>
  <si>
    <t>C14</t>
  </si>
  <si>
    <t>C15</t>
  </si>
  <si>
    <t>D - Mid-Terrace House</t>
  </si>
  <si>
    <t>D1</t>
  </si>
  <si>
    <t>D2</t>
  </si>
  <si>
    <t>D3</t>
  </si>
  <si>
    <t>D4</t>
  </si>
  <si>
    <t>D5</t>
  </si>
  <si>
    <t>D6</t>
  </si>
  <si>
    <t>D7</t>
  </si>
  <si>
    <t>D8</t>
  </si>
  <si>
    <t>D9</t>
  </si>
  <si>
    <t>D10</t>
  </si>
  <si>
    <t>D11</t>
  </si>
  <si>
    <t>D12</t>
  </si>
  <si>
    <t>D13</t>
  </si>
  <si>
    <t>D14</t>
  </si>
  <si>
    <t>D15</t>
  </si>
  <si>
    <t>E - Bungalow</t>
  </si>
  <si>
    <t>E1</t>
  </si>
  <si>
    <t>E2</t>
  </si>
  <si>
    <t>E3</t>
  </si>
  <si>
    <t>Reference item not used for this Archetype.</t>
  </si>
  <si>
    <t>E4</t>
  </si>
  <si>
    <t>E5</t>
  </si>
  <si>
    <t>E6</t>
  </si>
  <si>
    <t>E7</t>
  </si>
  <si>
    <t>E8</t>
  </si>
  <si>
    <t>E9</t>
  </si>
  <si>
    <t>E10</t>
  </si>
  <si>
    <t>E11</t>
  </si>
  <si>
    <t>E12</t>
  </si>
  <si>
    <t>E13</t>
  </si>
  <si>
    <t>E14</t>
  </si>
  <si>
    <t>F - Blocks</t>
  </si>
  <si>
    <t>Up to 2 Flats Per Storey</t>
  </si>
  <si>
    <t>3-4 Flats Per Storey</t>
  </si>
  <si>
    <t>5-6 Flats Per Storey</t>
  </si>
  <si>
    <t>7-8 Flats Per Storey</t>
  </si>
  <si>
    <t>9-10 Flats Per Storey</t>
  </si>
  <si>
    <t>11-12 Flats Per Storey</t>
  </si>
  <si>
    <t>Price Per Storey</t>
  </si>
  <si>
    <t>F1</t>
  </si>
  <si>
    <t>F2</t>
  </si>
  <si>
    <t>F3</t>
  </si>
  <si>
    <t>F4</t>
  </si>
  <si>
    <t>F5</t>
  </si>
  <si>
    <t>F6</t>
  </si>
  <si>
    <t>F7</t>
  </si>
  <si>
    <t>F8</t>
  </si>
  <si>
    <t>F9</t>
  </si>
  <si>
    <t>F10</t>
  </si>
  <si>
    <t>F11</t>
  </si>
  <si>
    <t>F12</t>
  </si>
  <si>
    <t>F13</t>
  </si>
  <si>
    <t>F14</t>
  </si>
  <si>
    <t>F15</t>
  </si>
  <si>
    <t>Price Framework - Decorations Bespoke Schedule of Rates</t>
  </si>
  <si>
    <t>The Tenderer is required to insert the priced rate for each and every item in this Bespoke Schedule of Rates for Decorations. These rates will only be used to price specific items, where the block or property is not being decorated in accordance with the Archetype rates included in this document.
For the avoidance of doubt Tenderers should be aware that it is not the intention to use the SoR for decoration works as it is anticipated that the fully inclusive lump sum cost for each Archetype will encompass most, if not all, eventualities.</t>
  </si>
  <si>
    <t>External /internal</t>
  </si>
  <si>
    <t>Decorative Elements</t>
  </si>
  <si>
    <t>Material</t>
  </si>
  <si>
    <t>Finish</t>
  </si>
  <si>
    <t>Additional Information / Description</t>
  </si>
  <si>
    <t>B001</t>
  </si>
  <si>
    <t>External</t>
  </si>
  <si>
    <t>Architectural Feature</t>
  </si>
  <si>
    <t>Concrete</t>
  </si>
  <si>
    <t>Paint</t>
  </si>
  <si>
    <t>B002</t>
  </si>
  <si>
    <t>Timber</t>
  </si>
  <si>
    <t>B003</t>
  </si>
  <si>
    <t>Stain/Varnish</t>
  </si>
  <si>
    <t>B004</t>
  </si>
  <si>
    <t>Balcony Supports</t>
  </si>
  <si>
    <t>Metal</t>
  </si>
  <si>
    <t>B005</t>
  </si>
  <si>
    <t>Balustrades - Balcony</t>
  </si>
  <si>
    <t>Masonry / Render</t>
  </si>
  <si>
    <t>B006</t>
  </si>
  <si>
    <t>Metal (Railing)</t>
  </si>
  <si>
    <t>B007</t>
  </si>
  <si>
    <t>Metal / Glazed infill</t>
  </si>
  <si>
    <t>B008</t>
  </si>
  <si>
    <t>Metal / Panel infill</t>
  </si>
  <si>
    <t>B009</t>
  </si>
  <si>
    <t>Metal / Timber</t>
  </si>
  <si>
    <t>B010</t>
  </si>
  <si>
    <t>B011</t>
  </si>
  <si>
    <t>Other</t>
  </si>
  <si>
    <t>B012</t>
  </si>
  <si>
    <t>B013</t>
  </si>
  <si>
    <t>B014</t>
  </si>
  <si>
    <t>Balustrades - Walkways</t>
  </si>
  <si>
    <t>Masonry/render</t>
  </si>
  <si>
    <t>B015</t>
  </si>
  <si>
    <t>B016</t>
  </si>
  <si>
    <t>B017</t>
  </si>
  <si>
    <t>B018</t>
  </si>
  <si>
    <t>B019</t>
  </si>
  <si>
    <t>B020</t>
  </si>
  <si>
    <t>B021</t>
  </si>
  <si>
    <t>B022</t>
  </si>
  <si>
    <t>B023</t>
  </si>
  <si>
    <t>Bay Window - Fascia</t>
  </si>
  <si>
    <t>B024</t>
  </si>
  <si>
    <t>B025</t>
  </si>
  <si>
    <t>Bay Window - Side Panels</t>
  </si>
  <si>
    <t>B026</t>
  </si>
  <si>
    <t>B027</t>
  </si>
  <si>
    <t>Bike Shed Internal Roof Structure</t>
  </si>
  <si>
    <t>B028</t>
  </si>
  <si>
    <t>B029</t>
  </si>
  <si>
    <t>Bin Chute - Hoppers</t>
  </si>
  <si>
    <t>Present</t>
  </si>
  <si>
    <t>To be read as decoration required to door and frame of bin chute</t>
  </si>
  <si>
    <t>nr.</t>
  </si>
  <si>
    <t>B030</t>
  </si>
  <si>
    <t>Bin Chute - Present</t>
  </si>
  <si>
    <t>per storey</t>
  </si>
  <si>
    <t>B031</t>
  </si>
  <si>
    <t>Bin Store Frame and Roof Structure</t>
  </si>
  <si>
    <t>B032</t>
  </si>
  <si>
    <t>B033</t>
  </si>
  <si>
    <t>Bollards</t>
  </si>
  <si>
    <t>B034</t>
  </si>
  <si>
    <t>B035</t>
  </si>
  <si>
    <t>B036</t>
  </si>
  <si>
    <t>Boxing and Soffit</t>
  </si>
  <si>
    <t>B037</t>
  </si>
  <si>
    <t>B038</t>
  </si>
  <si>
    <t>Ceiling / Soffit</t>
  </si>
  <si>
    <t>Concrete/Render</t>
  </si>
  <si>
    <t>B039</t>
  </si>
  <si>
    <t>Insulation Board</t>
  </si>
  <si>
    <t>B040</t>
  </si>
  <si>
    <t>Insulation Material</t>
  </si>
  <si>
    <t>B041</t>
  </si>
  <si>
    <t>B042</t>
  </si>
  <si>
    <t>Plaster</t>
  </si>
  <si>
    <t>B043</t>
  </si>
  <si>
    <t>Suspended Tile</t>
  </si>
  <si>
    <t>B044</t>
  </si>
  <si>
    <t>Textured Coating</t>
  </si>
  <si>
    <t>B045</t>
  </si>
  <si>
    <t>B046</t>
  </si>
  <si>
    <t>B047</t>
  </si>
  <si>
    <t>Chimneys / Flues</t>
  </si>
  <si>
    <t>B048</t>
  </si>
  <si>
    <t>Brick</t>
  </si>
  <si>
    <t>B049</t>
  </si>
  <si>
    <t>Render</t>
  </si>
  <si>
    <t>B050</t>
  </si>
  <si>
    <t>Communal Door Surround</t>
  </si>
  <si>
    <t>B051</t>
  </si>
  <si>
    <t>B052</t>
  </si>
  <si>
    <t>B053</t>
  </si>
  <si>
    <t>Copings</t>
  </si>
  <si>
    <t>Brick/Stone</t>
  </si>
  <si>
    <t>B054</t>
  </si>
  <si>
    <t>B055</t>
  </si>
  <si>
    <t>B056</t>
  </si>
  <si>
    <t>B057</t>
  </si>
  <si>
    <t>B058</t>
  </si>
  <si>
    <t>Dado Rail</t>
  </si>
  <si>
    <t>B059</t>
  </si>
  <si>
    <t>B060</t>
  </si>
  <si>
    <t>Doors - Dwelling Front Door (external)</t>
  </si>
  <si>
    <t>Steel - Security</t>
  </si>
  <si>
    <t>Allow for decs to external face only and the frame, where applicable.</t>
  </si>
  <si>
    <t>per leaf</t>
  </si>
  <si>
    <t>B061</t>
  </si>
  <si>
    <t>Timber - Heavy Duty</t>
  </si>
  <si>
    <t>B062</t>
  </si>
  <si>
    <t>B063</t>
  </si>
  <si>
    <t>Timber - Light Duty</t>
  </si>
  <si>
    <t>B064</t>
  </si>
  <si>
    <t>B065</t>
  </si>
  <si>
    <t>B066</t>
  </si>
  <si>
    <t>Doors - Dwelling Front Door Winglight (external)</t>
  </si>
  <si>
    <t>B067</t>
  </si>
  <si>
    <t>B068</t>
  </si>
  <si>
    <t>B069</t>
  </si>
  <si>
    <t>B070</t>
  </si>
  <si>
    <t>B071</t>
  </si>
  <si>
    <t>B072</t>
  </si>
  <si>
    <t>Doors - Dwelling Rear Door Winglight (external)</t>
  </si>
  <si>
    <t>B073</t>
  </si>
  <si>
    <t>B074</t>
  </si>
  <si>
    <t>B075</t>
  </si>
  <si>
    <t>B076</t>
  </si>
  <si>
    <t>B077</t>
  </si>
  <si>
    <t>B078</t>
  </si>
  <si>
    <t>Doors - Dwelling Rear/Balcony</t>
  </si>
  <si>
    <t>B079</t>
  </si>
  <si>
    <t>B080</t>
  </si>
  <si>
    <t>B081</t>
  </si>
  <si>
    <t>B082</t>
  </si>
  <si>
    <t>B083</t>
  </si>
  <si>
    <t>B084</t>
  </si>
  <si>
    <t>Doors - Main Communal Entrance Door Screen</t>
  </si>
  <si>
    <t>Steel/Crittal Framed</t>
  </si>
  <si>
    <t>Allow for decs both internally and externally including the frame, where applicable.</t>
  </si>
  <si>
    <t>B085</t>
  </si>
  <si>
    <t>Timber - Casement</t>
  </si>
  <si>
    <t>B086</t>
  </si>
  <si>
    <t>B087</t>
  </si>
  <si>
    <t>Other Framed</t>
  </si>
  <si>
    <t>B088</t>
  </si>
  <si>
    <t>Doors - Main Communal Entrance Doors</t>
  </si>
  <si>
    <t>B089</t>
  </si>
  <si>
    <t>B090</t>
  </si>
  <si>
    <t>B091</t>
  </si>
  <si>
    <t>B092</t>
  </si>
  <si>
    <t>B093</t>
  </si>
  <si>
    <t>B094</t>
  </si>
  <si>
    <t>Doors - Other Communal Doors</t>
  </si>
  <si>
    <t>Timber - Fully Glazed</t>
  </si>
  <si>
    <t>B095</t>
  </si>
  <si>
    <t>B096</t>
  </si>
  <si>
    <t>Timber - Part Glazed</t>
  </si>
  <si>
    <t>B097</t>
  </si>
  <si>
    <t>B098</t>
  </si>
  <si>
    <t>Timber - Solid</t>
  </si>
  <si>
    <t>B099</t>
  </si>
  <si>
    <t>B100</t>
  </si>
  <si>
    <t>Dormer Surrounds</t>
  </si>
  <si>
    <t>B101</t>
  </si>
  <si>
    <t>B102</t>
  </si>
  <si>
    <t>Entrance Canopy - Gable</t>
  </si>
  <si>
    <t>B103</t>
  </si>
  <si>
    <t>B104</t>
  </si>
  <si>
    <t>Entrance Canopy - Panelling</t>
  </si>
  <si>
    <t>B105</t>
  </si>
  <si>
    <t>B106</t>
  </si>
  <si>
    <t>Entrance Canopy - Soffits</t>
  </si>
  <si>
    <t>B107</t>
  </si>
  <si>
    <t>B108</t>
  </si>
  <si>
    <t>Entrance Canopy - Support/Brackets</t>
  </si>
  <si>
    <t>B109</t>
  </si>
  <si>
    <t>B110</t>
  </si>
  <si>
    <t>B111</t>
  </si>
  <si>
    <t>B112</t>
  </si>
  <si>
    <t>Entrance Canopy (Top Surface)</t>
  </si>
  <si>
    <t>B113</t>
  </si>
  <si>
    <t>B114</t>
  </si>
  <si>
    <t>B115</t>
  </si>
  <si>
    <t>B116</t>
  </si>
  <si>
    <t>B117</t>
  </si>
  <si>
    <t>Entrance Canopy (Underside/edge)</t>
  </si>
  <si>
    <t>Asbestos Cement</t>
  </si>
  <si>
    <t>B118</t>
  </si>
  <si>
    <t>B119</t>
  </si>
  <si>
    <t>B120</t>
  </si>
  <si>
    <t>B121</t>
  </si>
  <si>
    <t>B122</t>
  </si>
  <si>
    <t>B123</t>
  </si>
  <si>
    <t>Entrance Railing</t>
  </si>
  <si>
    <t>B124</t>
  </si>
  <si>
    <t>B125</t>
  </si>
  <si>
    <t>B126</t>
  </si>
  <si>
    <t>Entrance Steps / Ramps</t>
  </si>
  <si>
    <t>B127</t>
  </si>
  <si>
    <t>B128</t>
  </si>
  <si>
    <t>B129</t>
  </si>
  <si>
    <t>Tiled</t>
  </si>
  <si>
    <t>B130</t>
  </si>
  <si>
    <t>B131</t>
  </si>
  <si>
    <t>B132</t>
  </si>
  <si>
    <t>Ext Wall Finish</t>
  </si>
  <si>
    <t>B133</t>
  </si>
  <si>
    <t>B134</t>
  </si>
  <si>
    <t>Cladding - Asbestos/Cement</t>
  </si>
  <si>
    <t>B135</t>
  </si>
  <si>
    <t>Cladding - Metal</t>
  </si>
  <si>
    <t>B136</t>
  </si>
  <si>
    <t>Cladding - Other</t>
  </si>
  <si>
    <t>B137</t>
  </si>
  <si>
    <t>B138</t>
  </si>
  <si>
    <t>Cladding - Tile/Slate</t>
  </si>
  <si>
    <t>B139</t>
  </si>
  <si>
    <t>Cladding - Timber</t>
  </si>
  <si>
    <t>B140</t>
  </si>
  <si>
    <t>B141</t>
  </si>
  <si>
    <t>B142</t>
  </si>
  <si>
    <t>B143</t>
  </si>
  <si>
    <t>Exterior Store Roof</t>
  </si>
  <si>
    <t>B144</t>
  </si>
  <si>
    <t>Exterior Store Walls</t>
  </si>
  <si>
    <t>B145</t>
  </si>
  <si>
    <t>B146</t>
  </si>
  <si>
    <t>Preservative</t>
  </si>
  <si>
    <t>B147</t>
  </si>
  <si>
    <t>Fencing - Panel &lt;1.2 High</t>
  </si>
  <si>
    <t>B148</t>
  </si>
  <si>
    <t>B149</t>
  </si>
  <si>
    <t>Fencing where attached to block</t>
  </si>
  <si>
    <t>Knee Rail</t>
  </si>
  <si>
    <t>B150</t>
  </si>
  <si>
    <t>B151</t>
  </si>
  <si>
    <t>Timber Panel (&lt;1.2m high)</t>
  </si>
  <si>
    <t>B152</t>
  </si>
  <si>
    <t>B153</t>
  </si>
  <si>
    <t>Timber Panel (&gt;1.2m high)</t>
  </si>
  <si>
    <t>B154</t>
  </si>
  <si>
    <t>B155</t>
  </si>
  <si>
    <t>Fire Exit Staircase</t>
  </si>
  <si>
    <t>per flight</t>
  </si>
  <si>
    <t>B156</t>
  </si>
  <si>
    <t>Flat Entrance Step</t>
  </si>
  <si>
    <t>B157</t>
  </si>
  <si>
    <t>Garage Doors/Frames</t>
  </si>
  <si>
    <t>B158</t>
  </si>
  <si>
    <t>B159</t>
  </si>
  <si>
    <t>B160</t>
  </si>
  <si>
    <t>Gate &lt;1.2 High</t>
  </si>
  <si>
    <t>Allow for dec of supporting posts, opening edge, etc.</t>
  </si>
  <si>
    <t>B161</t>
  </si>
  <si>
    <t>B162</t>
  </si>
  <si>
    <t>Gates</t>
  </si>
  <si>
    <t>Metal (lge)</t>
  </si>
  <si>
    <t>Not exceeding 4 m2 in area.  Allow for dec of supporting posts, opening edge, etc.</t>
  </si>
  <si>
    <t>B163</t>
  </si>
  <si>
    <t>Metal (sml)</t>
  </si>
  <si>
    <t>Not exceeding 2 m2 in area.  Allow for dec of supporting posts, opening edge, etc.</t>
  </si>
  <si>
    <t>B164</t>
  </si>
  <si>
    <t>Timber (lge)</t>
  </si>
  <si>
    <t>B165</t>
  </si>
  <si>
    <t>B166</t>
  </si>
  <si>
    <t>Timber (sml)</t>
  </si>
  <si>
    <t>B167</t>
  </si>
  <si>
    <t>B168</t>
  </si>
  <si>
    <t>Handrail</t>
  </si>
  <si>
    <t>B169</t>
  </si>
  <si>
    <t>B170</t>
  </si>
  <si>
    <t>Meter Cupboard Canopy with Side Panels</t>
  </si>
  <si>
    <t>B171</t>
  </si>
  <si>
    <t>B172</t>
  </si>
  <si>
    <t>Other Ironwork</t>
  </si>
  <si>
    <t>B173</t>
  </si>
  <si>
    <t>Plinth</t>
  </si>
  <si>
    <t>Stone</t>
  </si>
  <si>
    <t>B174</t>
  </si>
  <si>
    <t>Railings</t>
  </si>
  <si>
    <t>Not exceeding 1200mm in height</t>
  </si>
  <si>
    <t>B175</t>
  </si>
  <si>
    <t>B176</t>
  </si>
  <si>
    <t>B177</t>
  </si>
  <si>
    <t>B178</t>
  </si>
  <si>
    <t>B179</t>
  </si>
  <si>
    <t>B180</t>
  </si>
  <si>
    <t>B181</t>
  </si>
  <si>
    <t>B182</t>
  </si>
  <si>
    <t>Rainwater Goods - Downpipes</t>
  </si>
  <si>
    <t>Asbestos</t>
  </si>
  <si>
    <t>Not exceeding 500mm girth</t>
  </si>
  <si>
    <t>B183</t>
  </si>
  <si>
    <t>B184</t>
  </si>
  <si>
    <t>Above Ground Drainage - Soil/Vent Pipes</t>
  </si>
  <si>
    <t>B185</t>
  </si>
  <si>
    <t>B186</t>
  </si>
  <si>
    <t>Above Ground Drainage - Waste Pipes</t>
  </si>
  <si>
    <t>B187</t>
  </si>
  <si>
    <t>B188</t>
  </si>
  <si>
    <t>Rainwater Goods - Gutters</t>
  </si>
  <si>
    <t>Not exceeding 300mm girth</t>
  </si>
  <si>
    <t>B189</t>
  </si>
  <si>
    <t>B190</t>
  </si>
  <si>
    <t>B191</t>
  </si>
  <si>
    <t>Roofline - Barge Boards</t>
  </si>
  <si>
    <t>Asbestos/Cement</t>
  </si>
  <si>
    <t>B192</t>
  </si>
  <si>
    <t>Composite Board</t>
  </si>
  <si>
    <t>B193</t>
  </si>
  <si>
    <t>B194</t>
  </si>
  <si>
    <t>B195</t>
  </si>
  <si>
    <t>B196</t>
  </si>
  <si>
    <t>B197</t>
  </si>
  <si>
    <t>B198</t>
  </si>
  <si>
    <t>Roofline - Fascia Boards</t>
  </si>
  <si>
    <t>B199</t>
  </si>
  <si>
    <t>B200</t>
  </si>
  <si>
    <t>B201</t>
  </si>
  <si>
    <t>B202</t>
  </si>
  <si>
    <t>B203</t>
  </si>
  <si>
    <t>B204</t>
  </si>
  <si>
    <t>B205</t>
  </si>
  <si>
    <t>Roofline - Soffit Boards</t>
  </si>
  <si>
    <t>B206</t>
  </si>
  <si>
    <t>B207</t>
  </si>
  <si>
    <t>B208</t>
  </si>
  <si>
    <t>B209</t>
  </si>
  <si>
    <t>B210</t>
  </si>
  <si>
    <t>B211</t>
  </si>
  <si>
    <t>B212</t>
  </si>
  <si>
    <t>Surface Mounted Pipes - Electrical Conduit</t>
  </si>
  <si>
    <t>Not exceeding 200mm girth</t>
  </si>
  <si>
    <t>B213</t>
  </si>
  <si>
    <t>Surface Mounted Pipes - Gas</t>
  </si>
  <si>
    <t>B214</t>
  </si>
  <si>
    <t>Surface Mounted Pipes - Water</t>
  </si>
  <si>
    <t>B215</t>
  </si>
  <si>
    <t>Walkway/Balcony Floor Finish</t>
  </si>
  <si>
    <t>B216</t>
  </si>
  <si>
    <t>B217</t>
  </si>
  <si>
    <t>Windows - (up to 0.25m2)</t>
  </si>
  <si>
    <t>Steel / Crittal</t>
  </si>
  <si>
    <t>Allow for decs both internally and externally, where applicable.</t>
  </si>
  <si>
    <t>B218</t>
  </si>
  <si>
    <t>Timber - Box Sash</t>
  </si>
  <si>
    <t>B219</t>
  </si>
  <si>
    <t>B220</t>
  </si>
  <si>
    <t>B221</t>
  </si>
  <si>
    <t>B222</t>
  </si>
  <si>
    <t>B223</t>
  </si>
  <si>
    <t>B224</t>
  </si>
  <si>
    <t>Windows - (0.25 - 1.0m2)</t>
  </si>
  <si>
    <t>B225</t>
  </si>
  <si>
    <t>B226</t>
  </si>
  <si>
    <t>B227</t>
  </si>
  <si>
    <t>B228</t>
  </si>
  <si>
    <t>B229</t>
  </si>
  <si>
    <t>B230</t>
  </si>
  <si>
    <t>B231</t>
  </si>
  <si>
    <t>Windows - (1.0m2 - 2.0m2)</t>
  </si>
  <si>
    <t>B232</t>
  </si>
  <si>
    <t>B233</t>
  </si>
  <si>
    <t>B234</t>
  </si>
  <si>
    <t>B235</t>
  </si>
  <si>
    <t>B236</t>
  </si>
  <si>
    <t>B237</t>
  </si>
  <si>
    <t>B238</t>
  </si>
  <si>
    <t>Windows - (2.0m2 -3.0m2)</t>
  </si>
  <si>
    <t>B239</t>
  </si>
  <si>
    <t>B240</t>
  </si>
  <si>
    <t>B241</t>
  </si>
  <si>
    <t>B242</t>
  </si>
  <si>
    <t>B243</t>
  </si>
  <si>
    <t>B244</t>
  </si>
  <si>
    <t>B245</t>
  </si>
  <si>
    <t>Windows - (&gt;3m2)</t>
  </si>
  <si>
    <t>B246</t>
  </si>
  <si>
    <t>B247</t>
  </si>
  <si>
    <t>B248</t>
  </si>
  <si>
    <t>B249</t>
  </si>
  <si>
    <t>B250</t>
  </si>
  <si>
    <t>B251</t>
  </si>
  <si>
    <t>B252</t>
  </si>
  <si>
    <t>Windows - Lintels</t>
  </si>
  <si>
    <t>B253</t>
  </si>
  <si>
    <t>B254</t>
  </si>
  <si>
    <t>B255</t>
  </si>
  <si>
    <t xml:space="preserve">Stone </t>
  </si>
  <si>
    <t>B256</t>
  </si>
  <si>
    <t>B257</t>
  </si>
  <si>
    <t>B258</t>
  </si>
  <si>
    <t>Windows - Sub-cills</t>
  </si>
  <si>
    <t>B259</t>
  </si>
  <si>
    <t>B260</t>
  </si>
  <si>
    <t>B261</t>
  </si>
  <si>
    <t>B262</t>
  </si>
  <si>
    <t>Tiles</t>
  </si>
  <si>
    <t>B263</t>
  </si>
  <si>
    <t>B264</t>
  </si>
  <si>
    <t>B265</t>
  </si>
  <si>
    <t>Windows - Surrounds/Reveals</t>
  </si>
  <si>
    <t>B266</t>
  </si>
  <si>
    <t>B267</t>
  </si>
  <si>
    <t>B268</t>
  </si>
  <si>
    <t>B269</t>
  </si>
  <si>
    <t>B270</t>
  </si>
  <si>
    <t>B271</t>
  </si>
  <si>
    <t>Decoration:  Timber Epoxy Repair / Conservation Joint up to 200mm long</t>
  </si>
  <si>
    <t>B272</t>
  </si>
  <si>
    <t>Decoration:  Window care resin repairs - Resin only repairs size 100mm³</t>
  </si>
  <si>
    <t>B273</t>
  </si>
  <si>
    <t>Decoration:  Window care resin repairs - Resin only repairs size 200mm³</t>
  </si>
  <si>
    <t>B274</t>
  </si>
  <si>
    <t>Decoration:  Window care resin repairs - Resin only repairs size 300mm³</t>
  </si>
  <si>
    <t>B275</t>
  </si>
  <si>
    <t>Decoration:  Window care resin repairs - Resin only repairs size 400mm³</t>
  </si>
  <si>
    <t>B276</t>
  </si>
  <si>
    <t>Decoration:  Window care resin repairs - Renew cill front size up to 1m long</t>
  </si>
  <si>
    <t>B277</t>
  </si>
  <si>
    <t>Decoration:  Window care resin repairs - Renew Cill size up to 1m long</t>
  </si>
  <si>
    <t>B278</t>
  </si>
  <si>
    <t>Decoration:  Window care resin repairs - Splice timber including resin size up to 200mm</t>
  </si>
  <si>
    <t>B279</t>
  </si>
  <si>
    <t>Decoration:  Window care resin repairs - Splice timber including resin size up to 500mm</t>
  </si>
  <si>
    <t>B280</t>
  </si>
  <si>
    <t>Decoration:  Window care resin repairs- Splice timber including resin size up to 1000mm</t>
  </si>
  <si>
    <t>B281</t>
  </si>
  <si>
    <t>Decoration:  Window Care - Sealing End Grain to Cill or Knot to Timber</t>
  </si>
  <si>
    <t>B282</t>
  </si>
  <si>
    <t>Decoration:  Window Care - Renew Glazing Beads in Resin</t>
  </si>
  <si>
    <t>B283</t>
  </si>
  <si>
    <t>Decoration:  Window Care - Dry Seal Re-putty</t>
  </si>
  <si>
    <t>B284</t>
  </si>
  <si>
    <t>Cleaning of self-finish render</t>
  </si>
  <si>
    <t>C001</t>
  </si>
  <si>
    <t>Internal</t>
  </si>
  <si>
    <t>Acoustic Insulation Board</t>
  </si>
  <si>
    <t>Existing Finish: Any previously painted/prepared finish.  New Decorative Finish: Paint</t>
  </si>
  <si>
    <t>C002</t>
  </si>
  <si>
    <t>C003</t>
  </si>
  <si>
    <t>C004</t>
  </si>
  <si>
    <t>C005</t>
  </si>
  <si>
    <t>C006</t>
  </si>
  <si>
    <t>C007</t>
  </si>
  <si>
    <t>C008</t>
  </si>
  <si>
    <t>C009</t>
  </si>
  <si>
    <t>Ceiling Rafters</t>
  </si>
  <si>
    <t>C010</t>
  </si>
  <si>
    <t>C011</t>
  </si>
  <si>
    <t>Cill</t>
  </si>
  <si>
    <t>C012</t>
  </si>
  <si>
    <t>C013</t>
  </si>
  <si>
    <t>Coal Chute Doors</t>
  </si>
  <si>
    <t>C014</t>
  </si>
  <si>
    <t>Columns</t>
  </si>
  <si>
    <t>C015</t>
  </si>
  <si>
    <t>C016</t>
  </si>
  <si>
    <t>C017</t>
  </si>
  <si>
    <t>C018</t>
  </si>
  <si>
    <t>Doors - Communal Doors</t>
  </si>
  <si>
    <t>C019</t>
  </si>
  <si>
    <t>C020</t>
  </si>
  <si>
    <t>C021</t>
  </si>
  <si>
    <t>C022</t>
  </si>
  <si>
    <t>C023</t>
  </si>
  <si>
    <t>C024</t>
  </si>
  <si>
    <t>Doors - Communal Doors Winglights</t>
  </si>
  <si>
    <t>Allow for decs to both faces and the frame, where applicable.</t>
  </si>
  <si>
    <t>C025</t>
  </si>
  <si>
    <t>C026</t>
  </si>
  <si>
    <t>C027</t>
  </si>
  <si>
    <t>C028</t>
  </si>
  <si>
    <t>C029</t>
  </si>
  <si>
    <t>C030</t>
  </si>
  <si>
    <t>Doors - Flat Entrance Door Frames</t>
  </si>
  <si>
    <t>Allow for decs to external frame only, i.e. in the communal area</t>
  </si>
  <si>
    <t>per frame</t>
  </si>
  <si>
    <t>C031</t>
  </si>
  <si>
    <t>Timber - with winglight</t>
  </si>
  <si>
    <t>C032</t>
  </si>
  <si>
    <t>C033</t>
  </si>
  <si>
    <t>C034</t>
  </si>
  <si>
    <t>C035</t>
  </si>
  <si>
    <t>Other - with winglight</t>
  </si>
  <si>
    <t>C036</t>
  </si>
  <si>
    <t>Doors - Flat Entrance Doors</t>
  </si>
  <si>
    <t>Allow for decs to external face only, i.e. in the communal area.  Frame is priced seperately.</t>
  </si>
  <si>
    <t>C037</t>
  </si>
  <si>
    <t>C038</t>
  </si>
  <si>
    <t>C039</t>
  </si>
  <si>
    <t>C040</t>
  </si>
  <si>
    <t>C041</t>
  </si>
  <si>
    <t>C042</t>
  </si>
  <si>
    <t>Other - Fully Glazed</t>
  </si>
  <si>
    <t>C043</t>
  </si>
  <si>
    <t>Other - Part Glazed</t>
  </si>
  <si>
    <t>C044</t>
  </si>
  <si>
    <t>Other - Solid</t>
  </si>
  <si>
    <t>C045</t>
  </si>
  <si>
    <t>Duct Panel</t>
  </si>
  <si>
    <t>C046</t>
  </si>
  <si>
    <t>C047</t>
  </si>
  <si>
    <t>Floor Finish</t>
  </si>
  <si>
    <t>Vinyl - Non Slip</t>
  </si>
  <si>
    <t>Concrete surface with an existing applied screed</t>
  </si>
  <si>
    <t>C048</t>
  </si>
  <si>
    <t>C049</t>
  </si>
  <si>
    <t>C050</t>
  </si>
  <si>
    <t>Vinyl - Standard</t>
  </si>
  <si>
    <t>C051</t>
  </si>
  <si>
    <t>C052</t>
  </si>
  <si>
    <t>C053</t>
  </si>
  <si>
    <t>C054</t>
  </si>
  <si>
    <t>C055</t>
  </si>
  <si>
    <t>I-Beams</t>
  </si>
  <si>
    <t>C056</t>
  </si>
  <si>
    <t>Meter Cupboard</t>
  </si>
  <si>
    <t>C057</t>
  </si>
  <si>
    <t>C058</t>
  </si>
  <si>
    <t>Panel on Metal Railing</t>
  </si>
  <si>
    <t>C059</t>
  </si>
  <si>
    <t>C060</t>
  </si>
  <si>
    <t>Postbox Surround</t>
  </si>
  <si>
    <t>C061</t>
  </si>
  <si>
    <t>C062</t>
  </si>
  <si>
    <t>Roof Access Hatch</t>
  </si>
  <si>
    <t>Fibreboard</t>
  </si>
  <si>
    <t>C063</t>
  </si>
  <si>
    <t>C064</t>
  </si>
  <si>
    <t>C065</t>
  </si>
  <si>
    <t>C066</t>
  </si>
  <si>
    <t>C067</t>
  </si>
  <si>
    <t>Roof Access Ladder/Cat-ladder</t>
  </si>
  <si>
    <t>C068</t>
  </si>
  <si>
    <t>C069</t>
  </si>
  <si>
    <t>C070</t>
  </si>
  <si>
    <t>C071</t>
  </si>
  <si>
    <t>Screen</t>
  </si>
  <si>
    <t>C072</t>
  </si>
  <si>
    <t>C073</t>
  </si>
  <si>
    <t>Security Bars</t>
  </si>
  <si>
    <t>C074</t>
  </si>
  <si>
    <t>Skirting</t>
  </si>
  <si>
    <t>C075</t>
  </si>
  <si>
    <t>C076</t>
  </si>
  <si>
    <t>Smoke Vents</t>
  </si>
  <si>
    <t>Fixed Vent/Panel</t>
  </si>
  <si>
    <t>C077</t>
  </si>
  <si>
    <t>Manual Operable</t>
  </si>
  <si>
    <t>C078</t>
  </si>
  <si>
    <t>Powered / Linked to Fire System</t>
  </si>
  <si>
    <t>C079</t>
  </si>
  <si>
    <t>Stair Risers</t>
  </si>
  <si>
    <t>C080</t>
  </si>
  <si>
    <t>Staircase - Safety Railings</t>
  </si>
  <si>
    <t>C081</t>
  </si>
  <si>
    <t>Stairs - Balustrading</t>
  </si>
  <si>
    <t>Masonry/Render</t>
  </si>
  <si>
    <t>C082</t>
  </si>
  <si>
    <t>C083</t>
  </si>
  <si>
    <t>C084</t>
  </si>
  <si>
    <t>C085</t>
  </si>
  <si>
    <t>C086</t>
  </si>
  <si>
    <t>C087</t>
  </si>
  <si>
    <t>C088</t>
  </si>
  <si>
    <t>C089</t>
  </si>
  <si>
    <t>C090</t>
  </si>
  <si>
    <t>C091</t>
  </si>
  <si>
    <t>Stairs - Handrails</t>
  </si>
  <si>
    <t>C092</t>
  </si>
  <si>
    <t>C093</t>
  </si>
  <si>
    <t>C094</t>
  </si>
  <si>
    <t>C095</t>
  </si>
  <si>
    <t>C096</t>
  </si>
  <si>
    <t>Stairs - Stair Finish</t>
  </si>
  <si>
    <t>C097</t>
  </si>
  <si>
    <t>C098</t>
  </si>
  <si>
    <t>C099</t>
  </si>
  <si>
    <t>C100</t>
  </si>
  <si>
    <t>C101</t>
  </si>
  <si>
    <t>C102</t>
  </si>
  <si>
    <t>Stairs - Stair Nosings</t>
  </si>
  <si>
    <t>Bitumous</t>
  </si>
  <si>
    <t>Painted</t>
  </si>
  <si>
    <t>per nosing</t>
  </si>
  <si>
    <t>C103</t>
  </si>
  <si>
    <t>Masonry</t>
  </si>
  <si>
    <t>C104</t>
  </si>
  <si>
    <t>C105</t>
  </si>
  <si>
    <t>Metal/Plastic</t>
  </si>
  <si>
    <t>C106</t>
  </si>
  <si>
    <t>Metal/Rubber</t>
  </si>
  <si>
    <t>C107</t>
  </si>
  <si>
    <t>C108</t>
  </si>
  <si>
    <t>Plastic</t>
  </si>
  <si>
    <t>C109</t>
  </si>
  <si>
    <t>Stairs - Stringer (Inner)</t>
  </si>
  <si>
    <t>C110</t>
  </si>
  <si>
    <t>C111</t>
  </si>
  <si>
    <t>C112</t>
  </si>
  <si>
    <t>C113</t>
  </si>
  <si>
    <t>C114</t>
  </si>
  <si>
    <t>Stairs - Stringer (Outer)</t>
  </si>
  <si>
    <t>C115</t>
  </si>
  <si>
    <t>C116</t>
  </si>
  <si>
    <t>C117</t>
  </si>
  <si>
    <t>C118</t>
  </si>
  <si>
    <t>C119</t>
  </si>
  <si>
    <t>Wall Finish</t>
  </si>
  <si>
    <t>Existing Finish: Any previously painted/prepared finish.  New Decorative Finish as detailed in the specification</t>
  </si>
  <si>
    <t>C120</t>
  </si>
  <si>
    <t>C121</t>
  </si>
  <si>
    <t>C122</t>
  </si>
  <si>
    <t>C123</t>
  </si>
  <si>
    <t>C124</t>
  </si>
  <si>
    <t>C125</t>
  </si>
  <si>
    <t>C126</t>
  </si>
  <si>
    <t>Window Rail</t>
  </si>
  <si>
    <t>C127</t>
  </si>
  <si>
    <t>Windows - Communal - Window Boards/Cills</t>
  </si>
  <si>
    <t>C128</t>
  </si>
  <si>
    <t>C129</t>
  </si>
  <si>
    <t>C130</t>
  </si>
  <si>
    <t>C131</t>
  </si>
  <si>
    <t>C132</t>
  </si>
  <si>
    <t>Price Framework - Repairs and Replacement Bespoke Schedule of Rates</t>
  </si>
  <si>
    <t>The Tenderer is required to insert the priced rate for each and every item in this Bespoke Schedule of Rates for Repairs and Replacement Items. For the avoidance of doubt, Tenderers should be aware that it is not the intention to use the SoR for decoration works as it is anticipated that the fully inclusive lump sum cost for each archetype will encompass most, if not all, eventualities.</t>
  </si>
  <si>
    <t>Notes:</t>
  </si>
  <si>
    <t>All replacement works is to include for taking out, cart away of the existing and all associated debris and making good to internal and external finishes, decoration, etc.</t>
  </si>
  <si>
    <t>All windows and doors are to include all ironmongery, including hinges, fixings, handles, locks and like.</t>
  </si>
  <si>
    <t>All Front Doors are to include all ironmongery, including hinges, fixings, handles, locks, spyhole, letterbox, door chain and like.</t>
  </si>
  <si>
    <t>All Windows are to include clear float glazing.</t>
  </si>
  <si>
    <t>The maximum percentage uplift permissible for the material costs asscoiated with room replacement vinyl is 12%</t>
  </si>
  <si>
    <t>External / Internal</t>
  </si>
  <si>
    <t>Category</t>
  </si>
  <si>
    <t>D001</t>
  </si>
  <si>
    <t>Windows</t>
  </si>
  <si>
    <t>Casement Window Removal, Manufacture and Installation - Casement Window with fixed lights</t>
  </si>
  <si>
    <t>uPVC</t>
  </si>
  <si>
    <t>Self-finish</t>
  </si>
  <si>
    <t>Size not exceeding 1.20m2</t>
  </si>
  <si>
    <t>D002</t>
  </si>
  <si>
    <t>Size 1.20m2 to 1.50m2</t>
  </si>
  <si>
    <t>D003</t>
  </si>
  <si>
    <t>Size 1.50m2 to 1.80m2</t>
  </si>
  <si>
    <t>D004</t>
  </si>
  <si>
    <t>Size 1.80m2 to 2.10m2</t>
  </si>
  <si>
    <t>D005</t>
  </si>
  <si>
    <t>Size 2.10m2 to 2.40m2</t>
  </si>
  <si>
    <t>D006</t>
  </si>
  <si>
    <t>Size 2.40m2 to 2.70m2</t>
  </si>
  <si>
    <t>D007</t>
  </si>
  <si>
    <t>Casement Window Removal, Manufacture and Installation - Casement Window with Side Hung</t>
  </si>
  <si>
    <t>D008</t>
  </si>
  <si>
    <t>D009</t>
  </si>
  <si>
    <t>D010</t>
  </si>
  <si>
    <t>D011</t>
  </si>
  <si>
    <t>D012</t>
  </si>
  <si>
    <t>D013</t>
  </si>
  <si>
    <t>Casement Window Removal, Manufacture and Installation - Casement Window with Top Hung</t>
  </si>
  <si>
    <t>D014</t>
  </si>
  <si>
    <t>D015</t>
  </si>
  <si>
    <t>D016</t>
  </si>
  <si>
    <t>D017</t>
  </si>
  <si>
    <t>D018</t>
  </si>
  <si>
    <t>D019</t>
  </si>
  <si>
    <t>Composite</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</si>
  <si>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</si>
  <si>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</si>
  <si>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</si>
  <si>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</si>
  <si>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</si>
  <si>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</si>
  <si>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</si>
  <si>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</si>
  <si>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</si>
  <si>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</si>
  <si>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</si>
  <si>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</si>
  <si>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</si>
  <si>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</si>
  <si>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</si>
  <si>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</si>
  <si>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</si>
  <si>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</si>
  <si>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</si>
  <si>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</si>
  <si>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</si>
  <si>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</si>
  <si>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</si>
  <si>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</si>
  <si>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</si>
  <si>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</si>
  <si>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</si>
  <si>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</si>
  <si>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</si>
  <si>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</si>
  <si>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</si>
  <si>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</si>
  <si>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</si>
  <si>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</si>
  <si>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</si>
  <si>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</si>
  <si>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Painted (Gloss)</t>
  </si>
  <si>
    <t>D056</t>
  </si>
  <si>
    <t>D057</t>
  </si>
  <si>
    <t>D058</t>
  </si>
  <si>
    <t>D059</t>
  </si>
  <si>
    <t>D060</t>
  </si>
  <si>
    <t>D061</t>
  </si>
  <si>
    <t>D062</t>
  </si>
  <si>
    <t>D063</t>
  </si>
  <si>
    <t>D064</t>
  </si>
  <si>
    <t>D065</t>
  </si>
  <si>
    <t>D066</t>
  </si>
  <si>
    <t>D067</t>
  </si>
  <si>
    <t>D068</t>
  </si>
  <si>
    <t>D069</t>
  </si>
  <si>
    <t>D070</t>
  </si>
  <si>
    <t>D071</t>
  </si>
  <si>
    <t>D072</t>
  </si>
  <si>
    <t>D073</t>
  </si>
  <si>
    <t>Box Sash Window Removal, Manufacture and Installation - Double Hung Cased Box Frame and Sashes</t>
  </si>
  <si>
    <t>D074</t>
  </si>
  <si>
    <t>D075</t>
  </si>
  <si>
    <t>D076</t>
  </si>
  <si>
    <t>D077</t>
  </si>
  <si>
    <t>D078</t>
  </si>
  <si>
    <t>D079</t>
  </si>
  <si>
    <t>D080</t>
  </si>
  <si>
    <t>D081</t>
  </si>
  <si>
    <t>D082</t>
  </si>
  <si>
    <t>D083</t>
  </si>
  <si>
    <t>D084</t>
  </si>
  <si>
    <t>D085</t>
  </si>
  <si>
    <t>D086</t>
  </si>
  <si>
    <t>D087</t>
  </si>
  <si>
    <t>D088</t>
  </si>
  <si>
    <t>D089</t>
  </si>
  <si>
    <t>D090</t>
  </si>
  <si>
    <t>D091</t>
  </si>
  <si>
    <t>D092</t>
  </si>
  <si>
    <t>D093</t>
  </si>
  <si>
    <t>D094</t>
  </si>
  <si>
    <t>D095</t>
  </si>
  <si>
    <t>D096</t>
  </si>
  <si>
    <t>D097</t>
  </si>
  <si>
    <t>D098</t>
  </si>
  <si>
    <t>D099</t>
  </si>
  <si>
    <t>D100</t>
  </si>
  <si>
    <t>price per weld</t>
  </si>
  <si>
    <t>D101</t>
  </si>
  <si>
    <t>D102</t>
  </si>
  <si>
    <t>D103</t>
  </si>
  <si>
    <t>D104</t>
  </si>
  <si>
    <t>D105</t>
  </si>
  <si>
    <t>D106</t>
  </si>
  <si>
    <t>Glazing</t>
  </si>
  <si>
    <t>Glass</t>
  </si>
  <si>
    <t>D107</t>
  </si>
  <si>
    <t>Extra over for obscure glazing in lieu of clear float glazing</t>
  </si>
  <si>
    <t>D108</t>
  </si>
  <si>
    <t>Extra over for 6.4mm laminated glazing in lieu of clear float glazing</t>
  </si>
  <si>
    <t>D109</t>
  </si>
  <si>
    <t>Extra over for 6.8mm laminated glazing in lieu of clear float glazing</t>
  </si>
  <si>
    <t>D110</t>
  </si>
  <si>
    <t>D111</t>
  </si>
  <si>
    <t>Concealed window restrictors</t>
  </si>
  <si>
    <t>D112</t>
  </si>
  <si>
    <t>Trickle Ventilators</t>
  </si>
  <si>
    <t>D113</t>
  </si>
  <si>
    <t>Doors</t>
  </si>
  <si>
    <t>Door Removal, Manufacture and Installation: Single Door</t>
  </si>
  <si>
    <t>Door only: Standard size 1981mm x 762mm</t>
  </si>
  <si>
    <t>D114</t>
  </si>
  <si>
    <t>D115</t>
  </si>
  <si>
    <t>D116</t>
  </si>
  <si>
    <t>D117</t>
  </si>
  <si>
    <t>Door Removal, Manufacture and Installation: Single Door with Double Glazed Vision Panels, not exceeding 0.20m2</t>
  </si>
  <si>
    <t>D118</t>
  </si>
  <si>
    <t>D119</t>
  </si>
  <si>
    <t>D120</t>
  </si>
  <si>
    <t>D121</t>
  </si>
  <si>
    <t>Door Removal, Manufacture and Installation: Single Door with Double Glazed Units, not exceeding 0.50m2</t>
  </si>
  <si>
    <t>D122</t>
  </si>
  <si>
    <t>D123</t>
  </si>
  <si>
    <t>D124</t>
  </si>
  <si>
    <t>D125</t>
  </si>
  <si>
    <t>Door Removal, Manufacture and Installation: Single Door with Double Glazed Units, not exceeding 1.00m2</t>
  </si>
  <si>
    <t>D126</t>
  </si>
  <si>
    <t>D127</t>
  </si>
  <si>
    <t>D128</t>
  </si>
  <si>
    <t>D129</t>
  </si>
  <si>
    <t>Front Door Removal, Manufacture and Installation: Single Door</t>
  </si>
  <si>
    <t>D130</t>
  </si>
  <si>
    <t>D131</t>
  </si>
  <si>
    <t>D132</t>
  </si>
  <si>
    <t>D133</t>
  </si>
  <si>
    <t>Front Door Removal, Manufacture and Installation: Single Door with Double Glazed Vision Panels, not exceeding 0.20m2</t>
  </si>
  <si>
    <t>D134</t>
  </si>
  <si>
    <t>D135</t>
  </si>
  <si>
    <t>D136</t>
  </si>
  <si>
    <t>D137</t>
  </si>
  <si>
    <t>Front Door Removal, Manufacture and Installation: Single Door with Double Glazed Units, not exceeding 0.50m2</t>
  </si>
  <si>
    <t>D138</t>
  </si>
  <si>
    <t>D139</t>
  </si>
  <si>
    <t>D140</t>
  </si>
  <si>
    <t>D141</t>
  </si>
  <si>
    <t>Front Door Removal, Manufacture and Installation: Single Door with Double Glazed Units, not exceeding 1.00m2</t>
  </si>
  <si>
    <t>D142</t>
  </si>
  <si>
    <t>D143</t>
  </si>
  <si>
    <t>D144</t>
  </si>
  <si>
    <t>D145</t>
  </si>
  <si>
    <t>Doorset Removal, Manufacture and Installation: Single Doorset</t>
  </si>
  <si>
    <t>Doorset to suit door: Standard size 1981mm x 762mm</t>
  </si>
  <si>
    <t>D146</t>
  </si>
  <si>
    <t>D147</t>
  </si>
  <si>
    <t>D148</t>
  </si>
  <si>
    <t>D149</t>
  </si>
  <si>
    <t>Doorset Removal, Manufacture and Installation: Single Doorset with Double Glazed Vision Panels, not exceeding 0.20m2</t>
  </si>
  <si>
    <t>D150</t>
  </si>
  <si>
    <t>D151</t>
  </si>
  <si>
    <t>D152</t>
  </si>
  <si>
    <t>D153</t>
  </si>
  <si>
    <t>Doorset Removal, Manufacture and Installation: Single Doorset with Double Glazed Units, not exceeding 0.50m2</t>
  </si>
  <si>
    <t>D154</t>
  </si>
  <si>
    <t>D155</t>
  </si>
  <si>
    <t>D156</t>
  </si>
  <si>
    <t>D157</t>
  </si>
  <si>
    <t>Doorset Removal, Manufacture and Installation: Single Doorset with Double Glazed Units, not exceeding 1.00m2</t>
  </si>
  <si>
    <t>D158</t>
  </si>
  <si>
    <t>D159</t>
  </si>
  <si>
    <t>D160</t>
  </si>
  <si>
    <t>D161</t>
  </si>
  <si>
    <t>Front Doorset Removal, Manufacture and Installation: Single Doorset</t>
  </si>
  <si>
    <t>D162</t>
  </si>
  <si>
    <t>D163</t>
  </si>
  <si>
    <t>D164</t>
  </si>
  <si>
    <t>D165</t>
  </si>
  <si>
    <t>Front Doorset Removal, Manufacture and Installation: Single Doorset with Double Glazed Vision Panels, not exceeding 0.20m2</t>
  </si>
  <si>
    <t>D166</t>
  </si>
  <si>
    <t>D167</t>
  </si>
  <si>
    <t>D168</t>
  </si>
  <si>
    <t>D169</t>
  </si>
  <si>
    <t>Front Doorset Removal, Manufacture and Installation: Single Doorset with Double Glazed Units, not exceeding 0.50m2</t>
  </si>
  <si>
    <t>D170</t>
  </si>
  <si>
    <t>D171</t>
  </si>
  <si>
    <t>D172</t>
  </si>
  <si>
    <t>D173</t>
  </si>
  <si>
    <t>Front Doorset Removal, Manufacture and Installation: Single Doorset with Double Glazed Units, not exceeding 1.00m2</t>
  </si>
  <si>
    <t>D174</t>
  </si>
  <si>
    <t>D175</t>
  </si>
  <si>
    <t>D176</t>
  </si>
  <si>
    <t>D177</t>
  </si>
  <si>
    <t>Extra over  rate for an integeral fan light which is supplementary to the door</t>
  </si>
  <si>
    <t>Average height 600mm</t>
  </si>
  <si>
    <t>D178</t>
  </si>
  <si>
    <t>D179</t>
  </si>
  <si>
    <t>D180</t>
  </si>
  <si>
    <t>D181</t>
  </si>
  <si>
    <t>Rainwater Goods</t>
  </si>
  <si>
    <t>Rainwater goods/soil &amp; waste</t>
  </si>
  <si>
    <t>Allow 100mm ½ round uPVC gutter in 3m section</t>
  </si>
  <si>
    <t>D182</t>
  </si>
  <si>
    <t>Allow 100mm ½ round Cast Iron gutter in 1.8m length</t>
  </si>
  <si>
    <t>D183</t>
  </si>
  <si>
    <t>Allow 100mm ogee Cast Iron gutter in 1.8m length</t>
  </si>
  <si>
    <t>D184</t>
  </si>
  <si>
    <t>Provide and install ½ round uPVC running outlet</t>
  </si>
  <si>
    <t>D185</t>
  </si>
  <si>
    <t>Provide and install ½ round Cast Iron running outlet</t>
  </si>
  <si>
    <t>D186</t>
  </si>
  <si>
    <t>Provide and install ½ round uPVC stop end</t>
  </si>
  <si>
    <t>D187</t>
  </si>
  <si>
    <t>Provide and install ½ round Cast Iron stop end</t>
  </si>
  <si>
    <t>D188</t>
  </si>
  <si>
    <t>Replace 100mm uPVC gutter bracket</t>
  </si>
  <si>
    <t>D189</t>
  </si>
  <si>
    <t>Replace 100mm uPVC gutter bend</t>
  </si>
  <si>
    <t>D190</t>
  </si>
  <si>
    <t>Replace uPVC pipe clip</t>
  </si>
  <si>
    <t>D191</t>
  </si>
  <si>
    <t>Gutter Union</t>
  </si>
  <si>
    <t>D192</t>
  </si>
  <si>
    <t>Allow 68mm diameter uPVC downpipe in 3m length</t>
  </si>
  <si>
    <t>D193</t>
  </si>
  <si>
    <t>Allow 100mm diameter uPVC downpipe in 3m length</t>
  </si>
  <si>
    <t>D194</t>
  </si>
  <si>
    <t>Allow 75mm diameter Cast Iron downpipe in 1.8 length</t>
  </si>
  <si>
    <t>D195</t>
  </si>
  <si>
    <t>Allow 100mm diameter Cast Iron downpipe in 1.8m length</t>
  </si>
  <si>
    <t>D196</t>
  </si>
  <si>
    <t>Extra provide and fix downpipe shoe: Allow Cast Iron 75mm</t>
  </si>
  <si>
    <t>D197</t>
  </si>
  <si>
    <t>Extra provide and fix downpipe shoe: Allow uPVC 68mm</t>
  </si>
  <si>
    <t>D198</t>
  </si>
  <si>
    <t>provide and fix 45º bend: Allow uPVC 68mm</t>
  </si>
  <si>
    <t>D199</t>
  </si>
  <si>
    <t>provide and fix 45º bend: Allow Cast Iron 75mm</t>
  </si>
  <si>
    <t>D200</t>
  </si>
  <si>
    <t>Replace Rendering</t>
  </si>
  <si>
    <t>Smooth</t>
  </si>
  <si>
    <t>D201</t>
  </si>
  <si>
    <t>Pre-Finished Rendering</t>
  </si>
  <si>
    <t>Decorated</t>
  </si>
  <si>
    <t>D202</t>
  </si>
  <si>
    <t>Pointing</t>
  </si>
  <si>
    <t>Mortar Pointing</t>
  </si>
  <si>
    <t>Cement</t>
  </si>
  <si>
    <t>D203</t>
  </si>
  <si>
    <t>Flaunching</t>
  </si>
  <si>
    <t>D204</t>
  </si>
  <si>
    <t>Fencing</t>
  </si>
  <si>
    <t>Replace Close Boarded Fence Panel</t>
  </si>
  <si>
    <t>4ft high - Stained both sides</t>
  </si>
  <si>
    <t>D205</t>
  </si>
  <si>
    <t>5ft high - Stained both sides</t>
  </si>
  <si>
    <t>D206</t>
  </si>
  <si>
    <t>6ft high - Stained both sides</t>
  </si>
  <si>
    <t>D207</t>
  </si>
  <si>
    <t>Replace Concrete Fence Post - Installed</t>
  </si>
  <si>
    <t xml:space="preserve">6ft high </t>
  </si>
  <si>
    <t>D208</t>
  </si>
  <si>
    <t>7ft high</t>
  </si>
  <si>
    <t>D209</t>
  </si>
  <si>
    <t>8ft high</t>
  </si>
  <si>
    <t>D210</t>
  </si>
  <si>
    <t>10ft high</t>
  </si>
  <si>
    <t>D211</t>
  </si>
  <si>
    <t>Replace Timber Fence Post - Installed</t>
  </si>
  <si>
    <t>D212</t>
  </si>
  <si>
    <t xml:space="preserve">7ft high </t>
  </si>
  <si>
    <t>D213</t>
  </si>
  <si>
    <t xml:space="preserve">8ft high </t>
  </si>
  <si>
    <t>D214</t>
  </si>
  <si>
    <t xml:space="preserve">10ft high </t>
  </si>
  <si>
    <t>D215</t>
  </si>
  <si>
    <t xml:space="preserve">Replace Timber Gravel Board </t>
  </si>
  <si>
    <t>6ft length</t>
  </si>
  <si>
    <t>D216</t>
  </si>
  <si>
    <t>Replace Concrete Gravel Board</t>
  </si>
  <si>
    <t>D217</t>
  </si>
  <si>
    <t>Metre Box</t>
  </si>
  <si>
    <t>Allow to replace metre box cover</t>
  </si>
  <si>
    <t>metal</t>
  </si>
  <si>
    <t>D218</t>
  </si>
  <si>
    <t>plastic</t>
  </si>
  <si>
    <t>D219</t>
  </si>
  <si>
    <t>Allow to replace gulley covers as required</t>
  </si>
  <si>
    <t>D220</t>
  </si>
  <si>
    <t>Allow for removal of shrubs and ivy from fencing</t>
  </si>
  <si>
    <t>E001</t>
  </si>
  <si>
    <t>Flooring</t>
  </si>
  <si>
    <t>Communal</t>
  </si>
  <si>
    <t>Replace Quarry floor tiling</t>
  </si>
  <si>
    <t>Tiling</t>
  </si>
  <si>
    <t>Including latex levelling screed, grouting and cutting</t>
  </si>
  <si>
    <t>E002</t>
  </si>
  <si>
    <t>Replace Ceramic floor tiling</t>
  </si>
  <si>
    <t>E003</t>
  </si>
  <si>
    <t>Replace Vinyl (Polyflor -Vogue Ultra PUR)</t>
  </si>
  <si>
    <t>Vinyl</t>
  </si>
  <si>
    <t>Including 3mm latex levelling screed</t>
  </si>
  <si>
    <t>E004</t>
  </si>
  <si>
    <t>Including 6mm ply</t>
  </si>
  <si>
    <t>E005</t>
  </si>
  <si>
    <t>Including 3mm latex and 6mm ply</t>
  </si>
  <si>
    <t>E006</t>
  </si>
  <si>
    <t>Room</t>
  </si>
  <si>
    <t xml:space="preserve">Labour cost only to fit vinyl </t>
  </si>
  <si>
    <t>E007</t>
  </si>
  <si>
    <t>Percentage uplift on materials for room vinyl</t>
  </si>
  <si>
    <t>Percentage uplift limited to 12%</t>
  </si>
  <si>
    <t>E008</t>
  </si>
  <si>
    <t>Ceiling</t>
  </si>
  <si>
    <t>Strip polystyrene ceiling tiles, make good surfaces and remove waste and debris</t>
  </si>
  <si>
    <t>Leave ready to receive new work</t>
  </si>
  <si>
    <t>[1]</t>
  </si>
  <si>
    <t>The "multiplier" is for evaluation purposes only and is not indicative of any actual values</t>
  </si>
  <si>
    <t>Price Framework - Communal Areas Bespoke Schedule of Rates</t>
  </si>
  <si>
    <t>Room Name</t>
  </si>
  <si>
    <t>Previous</t>
  </si>
  <si>
    <t>New</t>
  </si>
  <si>
    <t>Size
Ref</t>
  </si>
  <si>
    <t>F001</t>
  </si>
  <si>
    <t>Staircase (1 storey)</t>
  </si>
  <si>
    <t>A</t>
  </si>
  <si>
    <t>Per staircase</t>
  </si>
  <si>
    <t>F002</t>
  </si>
  <si>
    <t>Wallpaper</t>
  </si>
  <si>
    <t>F003</t>
  </si>
  <si>
    <t>F004</t>
  </si>
  <si>
    <t>Staircase (2 storey)</t>
  </si>
  <si>
    <t>F005</t>
  </si>
  <si>
    <t>F006</t>
  </si>
  <si>
    <t>F007</t>
  </si>
  <si>
    <t>Staircase (3 storey)</t>
  </si>
  <si>
    <t>F008</t>
  </si>
  <si>
    <t>F009</t>
  </si>
  <si>
    <t>F010</t>
  </si>
  <si>
    <t>Staircase (4 storey)</t>
  </si>
  <si>
    <t>F011</t>
  </si>
  <si>
    <t>F012</t>
  </si>
  <si>
    <t>F013</t>
  </si>
  <si>
    <t>Staircase (5 storey)</t>
  </si>
  <si>
    <t>F014</t>
  </si>
  <si>
    <t>F015</t>
  </si>
  <si>
    <t>F016</t>
  </si>
  <si>
    <t>Corridor (excluding staircases)</t>
  </si>
  <si>
    <t>Small (up to 50m2)</t>
  </si>
  <si>
    <t>Item - per floor</t>
  </si>
  <si>
    <t>F017</t>
  </si>
  <si>
    <t>F018</t>
  </si>
  <si>
    <t>F019</t>
  </si>
  <si>
    <t>B</t>
  </si>
  <si>
    <t>Medium (up to 100m2)</t>
  </si>
  <si>
    <t>F020</t>
  </si>
  <si>
    <t>F021</t>
  </si>
  <si>
    <t>F022</t>
  </si>
  <si>
    <t>C</t>
  </si>
  <si>
    <t>Large (up to 200m2)</t>
  </si>
  <si>
    <t>F023</t>
  </si>
  <si>
    <t>F024</t>
  </si>
  <si>
    <t>F025</t>
  </si>
  <si>
    <t>D</t>
  </si>
  <si>
    <t>Extra (over 200m2)</t>
  </si>
  <si>
    <t>m2 - per floor</t>
  </si>
  <si>
    <t>F026</t>
  </si>
  <si>
    <t>F027</t>
  </si>
  <si>
    <t>F028</t>
  </si>
  <si>
    <t>Cupboard</t>
  </si>
  <si>
    <t>Small (up to 1.5m2)</t>
  </si>
  <si>
    <t>Item - per room</t>
  </si>
  <si>
    <t>F029</t>
  </si>
  <si>
    <t>F030</t>
  </si>
  <si>
    <t>Medium (up to 3m2)</t>
  </si>
  <si>
    <t>F031</t>
  </si>
  <si>
    <t>F032</t>
  </si>
  <si>
    <t>Large (up to 5m2)</t>
  </si>
  <si>
    <t>F033</t>
  </si>
  <si>
    <t>F034</t>
  </si>
  <si>
    <t>Extra (over 5m2)</t>
  </si>
  <si>
    <t>m2 - per room</t>
  </si>
  <si>
    <t>F035</t>
  </si>
  <si>
    <t>F036</t>
  </si>
  <si>
    <t>Bin Store, Bike Store or Equivalent</t>
  </si>
  <si>
    <t>Small (up to 15m2)</t>
  </si>
  <si>
    <t>F037</t>
  </si>
  <si>
    <t>F038</t>
  </si>
  <si>
    <t>Medium (up to 30m2)</t>
  </si>
  <si>
    <t>F039</t>
  </si>
  <si>
    <t>F040</t>
  </si>
  <si>
    <t>Large (up to 45m2)</t>
  </si>
  <si>
    <t>F041</t>
  </si>
  <si>
    <t>F042</t>
  </si>
  <si>
    <t>Communal Kitchen, Bathroom or Toilets</t>
  </si>
  <si>
    <t>Small (up to 10m2)</t>
  </si>
  <si>
    <t>F043</t>
  </si>
  <si>
    <t>F044</t>
  </si>
  <si>
    <t>Medium (up to 15m2)</t>
  </si>
  <si>
    <t>F045</t>
  </si>
  <si>
    <t>F046</t>
  </si>
  <si>
    <t>Large (up to 25m2)</t>
  </si>
  <si>
    <t>F047</t>
  </si>
  <si>
    <t>F048</t>
  </si>
  <si>
    <t>Extra (over 25m2)</t>
  </si>
  <si>
    <t>F049</t>
  </si>
  <si>
    <t>F050</t>
  </si>
  <si>
    <t>Communal Room</t>
  </si>
  <si>
    <t>F051</t>
  </si>
  <si>
    <t>F052</t>
  </si>
  <si>
    <t>F053</t>
  </si>
  <si>
    <t>F054</t>
  </si>
  <si>
    <t>F055</t>
  </si>
  <si>
    <t>F056</t>
  </si>
  <si>
    <t>F057</t>
  </si>
  <si>
    <t>F058</t>
  </si>
  <si>
    <t>F059</t>
  </si>
  <si>
    <t>F060</t>
  </si>
  <si>
    <t>F061</t>
  </si>
  <si>
    <t>As Archetype A1, but excluding the painting and repair of windows and doors, but including the washing down of UPVC/aluminium surfaces.</t>
  </si>
  <si>
    <t>As Archetype A3, but excluding the painting and repair of windows and doors, but including the washing down of UPVC/aluminium surfaces.</t>
  </si>
  <si>
    <t>As Archetype A5, but excluding the painting and repair of windows and doors, but including the washing down of UPVC/aluminium surfaces.</t>
  </si>
  <si>
    <t>As Archetype A7, but excluding the painting and repair of windows and doors, but including the washing down of UPVC/aluminium surfaces.</t>
  </si>
  <si>
    <t>As Archetype A9, but excluding the painting and repair of windows and doors, but including the washing down of UPVC/aluminium surfaces.</t>
  </si>
  <si>
    <t>Wash down all surfaces of the property and decorate doors only</t>
  </si>
  <si>
    <t>As Archetype B1, but excluding the painting and repair of windows and doors, but including the washing down of UPVC/aluminium surfaces.</t>
  </si>
  <si>
    <t>As Archetype B3, but excluding the painting and repair of windows and doors, but including the washing down of UPVC/aluminium surfaces.</t>
  </si>
  <si>
    <t>As Archetype B5, but excluding the painting and repair of windows and doors, but including the washing down of UPVC/aluminium surfaces.</t>
  </si>
  <si>
    <t>As Archetype B7, but excluding the painting and repair of windows and doors, but including the washing down of UPVC/aluminium surfaces.</t>
  </si>
  <si>
    <t>As Archetype B9, but excluding the painting and repair of windows and doors, but including the washing down of UPVC/aluminium surfaces.</t>
  </si>
  <si>
    <t>As Archetype C1, but excluding the painting and repair of windows and doors, but including the washing down of UPVC/aluminium surfaces.</t>
  </si>
  <si>
    <t>As Archetype C3, but excluding the painting and repair of windows and doors, but including the washing down of UPVC/aluminium surfaces.</t>
  </si>
  <si>
    <t>As Archetype C5, but excluding the painting and repair of windows and doors, but including the washing down of UPVC/aluminium surfaces.</t>
  </si>
  <si>
    <t>As Archetype C7, but excluding the painting and repair of windows and doors, but including the washing down of UPVC/aluminium surfaces.</t>
  </si>
  <si>
    <t>As Archetype C9, but excluding the painting and repair of windows and doors, but including the washing down of UPVC/aluminium surfaces.</t>
  </si>
  <si>
    <t>As Archetype D1, but excluding the painting and repair of windows and doors, but including the washing down of UPVC/aluminium surfaces.</t>
  </si>
  <si>
    <t>As Archetype D3, but excluding the painting and repair of windows and doors, but including the washing down of UPVC/aluminium surfaces.</t>
  </si>
  <si>
    <t>As Archetype D5, but excluding the painting and repair of windows and doors, but including the washing down of UPVC/aluminium surfaces.</t>
  </si>
  <si>
    <t>As Archetype D7, but excluding the painting and repair of windows and doors, but including the washing down of UPVC/aluminium surfaces.</t>
  </si>
  <si>
    <t>As Archetype D9, but excluding the painting and repair of windows and doors, but including the washing down of UPVC/aluminium surfaces.</t>
  </si>
  <si>
    <t>As Archetype E1, but excluding the painting and repair of windows and doors, but including the washing down of UPVC/aluminium surfaces.</t>
  </si>
  <si>
    <t>As Archetype E5, but excluding the painting and repair of windows and doors, but including the washing down of UPVC/aluminium surfaces.</t>
  </si>
  <si>
    <t>As Archetype E9, but excluding the painting and repair of windows and doors, but including the washing down of UPVC/aluminium surfaces.</t>
  </si>
  <si>
    <t>As Archetype F1, but excluding the painting and repair of windows and doors, but including the washing down of UPVC/aluminium surfaces.</t>
  </si>
  <si>
    <t>As Archetype F3, but excluding the painting and repair of windows and doors, but including the washing down of UPVC/aluminium surfaces.</t>
  </si>
  <si>
    <t>As Archetype F5, but excluding the painting and repair of windows and doors, but including the washing down of UPVC/aluminium surfaces.</t>
  </si>
  <si>
    <t>As Archetype F7, but excluding the painting and repair of windows and doors, but including the washing down of UPVC/aluminium surfaces.</t>
  </si>
  <si>
    <t>As Archetype F9, but excluding the painting and repair of windows and doors, but including the washing down of UPVC/aluminium surfaces.</t>
  </si>
  <si>
    <t>Multiplier</t>
  </si>
  <si>
    <t>Floor Finish - Communal - Slip resistant high performance floor paint</t>
  </si>
  <si>
    <t>Rate per M2 for Mechanical Repointing, as per Specification</t>
  </si>
  <si>
    <t>Rate per M2 for Repointing by Hand, as per Specification</t>
  </si>
  <si>
    <t>Rate per M2 for Repointing by Hand including removal of existing, as per Specification</t>
  </si>
  <si>
    <t>Rate per M2 for Mechanical Repointing including removal of existing, as per Specification</t>
  </si>
  <si>
    <t xml:space="preserve">Due to the variances and complexities for large blocks, EWI works relating to this type of property will be included within a mini-competition. </t>
  </si>
  <si>
    <t>2 bed:   60 m2 (front, rear and 1 side)</t>
  </si>
  <si>
    <t>3 bed:   70 m2 (front, rear and 1 side)</t>
  </si>
  <si>
    <t>Additional m2 rate</t>
  </si>
  <si>
    <t xml:space="preserve">Quantity </t>
  </si>
  <si>
    <t>1 bed:   60 m2 (3 elevations)</t>
  </si>
  <si>
    <t>2 bed:   65 m2 (3 elevations)</t>
  </si>
  <si>
    <t>3 bed:   75 m2 (3 elevations)</t>
  </si>
  <si>
    <t>3 bed:   50 m2 (2 elevations)</t>
  </si>
  <si>
    <t>2 bed:   95 m2 (front, rear and 1 side)</t>
  </si>
  <si>
    <t>2 bed:   130 m2 (front, rear and 2 sides)</t>
  </si>
  <si>
    <t>3 bed:   110 m2 (front, rear and 1 side)</t>
  </si>
  <si>
    <t>3 bed:   150 m2 (front, rear and 2 sides)</t>
  </si>
  <si>
    <t>4 bed:    125 m2 (front, rear and 1 side)</t>
  </si>
  <si>
    <t>4 bed:   170 m2 (front, rear and 2 sides)</t>
  </si>
  <si>
    <t>5 bed:    140 m2 (front, rear and 1 side)</t>
  </si>
  <si>
    <t>5 bed:   190 m2 (front, rear and 2 sides)</t>
  </si>
  <si>
    <t>Where areas exceed the size bands the Client will apply the provided additional m2 rate.</t>
  </si>
  <si>
    <t>2 Bedroom House:   60 m2 (front and rear)</t>
  </si>
  <si>
    <t>3 Bedroom House:   70 m2 (front and rear)</t>
  </si>
  <si>
    <t>4 Bedroom House::   80 m2 (front and rear)</t>
  </si>
  <si>
    <t>5 Bedroom House:  90 m2 (front and rear)</t>
  </si>
  <si>
    <t>2 Bedroom House:   95 m2 (front, rear and 1 side)</t>
  </si>
  <si>
    <t>3 Bedroom House:   110 m2 (front, rear and 1 side)</t>
  </si>
  <si>
    <t>4 Bedroom House:    125 m2 (front, rear and 1 side)</t>
  </si>
  <si>
    <t>5 Bedroom House:   140 m2 (front, rear and 1 side)</t>
  </si>
  <si>
    <t>2 Bedroom House:   130 m2 (front, rear and 2 sides)</t>
  </si>
  <si>
    <t>3 Bedroom House:   150 m2 (front, rear and 2 sides)</t>
  </si>
  <si>
    <t>4 Bedroom House:   170 m2 (front, rear and 2 sides)</t>
  </si>
  <si>
    <t>5 Bedroom House:   190 m2 (front, rear and 2 sides)</t>
  </si>
  <si>
    <t>2 Bedroom Bungalow:  60 m2 (front, rear and 1 side)</t>
  </si>
  <si>
    <t>3 Bedroom Bungalow:   70 m2 (front, rear and 1 side)</t>
  </si>
  <si>
    <t>1 Bedroom Flat or Maisonette:   40 m2 (2 elevations)</t>
  </si>
  <si>
    <t>2 Bedroom Flat or Maisonette:   45 m2 (2 elevations)</t>
  </si>
  <si>
    <t>3 Bedroom Flat or Maisonette:  50 m2 (2 elevations)</t>
  </si>
  <si>
    <t>1 Bedroom Flat or Maisonette:    60 m2 (3 elevations)</t>
  </si>
  <si>
    <t>2 Bedroom Flat or Maisonette: :   65 m2 (3 elevations)</t>
  </si>
  <si>
    <t>3 Bedroom Flat or Maisonette:    75 m2 (3 elevations)</t>
  </si>
  <si>
    <t>Price Framework - Summary</t>
  </si>
  <si>
    <t>Access</t>
  </si>
  <si>
    <t>NHF SoR</t>
  </si>
  <si>
    <t>TOTAL</t>
  </si>
  <si>
    <t>Repointing and Rendering</t>
  </si>
  <si>
    <t>EWI</t>
  </si>
  <si>
    <t>Kitchens</t>
  </si>
  <si>
    <t>Bathrooms</t>
  </si>
  <si>
    <t>Aids and Adaptations</t>
  </si>
  <si>
    <t>UPVC Windows</t>
  </si>
  <si>
    <t>Alluminium Windows</t>
  </si>
  <si>
    <t>Timber Windows</t>
  </si>
  <si>
    <t>Window and Door Bespoke Rates</t>
  </si>
  <si>
    <t>Roofing</t>
  </si>
  <si>
    <t xml:space="preserve">Other Roofing </t>
  </si>
  <si>
    <t>EICRs</t>
  </si>
  <si>
    <t>Electric Renewals</t>
  </si>
  <si>
    <t>Cyc Decs Archetypes</t>
  </si>
  <si>
    <t xml:space="preserve">Decs Bespoke SoR </t>
  </si>
  <si>
    <t>Replace Bespoke SoR</t>
  </si>
  <si>
    <t>Communal Bespoke SoR</t>
  </si>
  <si>
    <t>Heating Installation - Combination Boiler</t>
  </si>
  <si>
    <t>Gas Supply - Meter to Boiler</t>
  </si>
  <si>
    <t>Gas Supply - Cooker</t>
  </si>
  <si>
    <t>Gas Supply - Flex Connector</t>
  </si>
  <si>
    <t>Gas Supply - Gas Fire</t>
  </si>
  <si>
    <t>Gas Supply / connection From adjacent point</t>
  </si>
  <si>
    <t>Radiators (7 No.)</t>
  </si>
  <si>
    <t>Radiator +/-</t>
  </si>
  <si>
    <t>Cross Bonding</t>
  </si>
  <si>
    <t>Loft hatch</t>
  </si>
  <si>
    <t>Washing machine connection</t>
  </si>
  <si>
    <t>M</t>
  </si>
  <si>
    <t>100mm insulation</t>
  </si>
  <si>
    <t>M2</t>
  </si>
  <si>
    <t>200mm insulation</t>
  </si>
  <si>
    <t>CO detector</t>
  </si>
  <si>
    <t>Controls - Single channel 7 day programmer with service interval</t>
  </si>
  <si>
    <t>Room thermostat</t>
  </si>
  <si>
    <t>Install or replace TRV to existing radiator</t>
  </si>
  <si>
    <t>Install or replace Lockshield valve to existing radiator</t>
  </si>
  <si>
    <t>Install pipe lagging to existing pipe work (any size)</t>
  </si>
  <si>
    <t>Installed 15mm copper tubing either under floor or surface mounted</t>
  </si>
  <si>
    <t>Installed 22mm copper tubing either under floor or surface mounted</t>
  </si>
  <si>
    <t>Installed 28mm copper tubing either under floor or surface mounted</t>
  </si>
  <si>
    <t>Heating Installation - Flues and Accessories</t>
  </si>
  <si>
    <t>Standard telescopic flue kit (350-570mm) - 100mm diameter - Horizontal RS Flue</t>
  </si>
  <si>
    <t>Long telescopic flue kit (570-790mm) - 100mm diameter - Horizontal RS Flue</t>
  </si>
  <si>
    <t>Extension flue kit (960mm) - 100mm diameter - Horizontal RS Flue</t>
  </si>
  <si>
    <t>2m flue extension - 100mm diameter - Horizontal RS Flue</t>
  </si>
  <si>
    <t>Short flue extension (220mm) - 100mm diameter - Horizontal RS Flue</t>
  </si>
  <si>
    <t>90 degree bend - 100mm diameter - Horizontal RS Flue</t>
  </si>
  <si>
    <t>45 degree bend - 100mm diameter - Horizontal RS Flue</t>
  </si>
  <si>
    <t>High level horizontal flue adaptor - 100mm diameter - Horizontal RS Flue</t>
  </si>
  <si>
    <t>Support bracket kit - 100mm diameter - Horizontal RS Flue</t>
  </si>
  <si>
    <t>Support bracket kit (6 pack) - 100mm diameter - Horizontal RS Flue</t>
  </si>
  <si>
    <t>Support bracket kit (CDi Compact) - 100mm diameter - Horizontal RS Flue</t>
  </si>
  <si>
    <t>Standard telescopic flue kit - 125mm diameter - Horizontal RS Flue</t>
  </si>
  <si>
    <t>Extension flue kit (960mm) - 125mm diameter - Horizontal RS Flue</t>
  </si>
  <si>
    <t>90 degree bend - 125mm diameter - Horizontal RS Flue</t>
  </si>
  <si>
    <t>45 degree bend - 125mm diameter - Horizontal RS Flue</t>
  </si>
  <si>
    <t>High level horizontal flue adaptor - 125mm diameter - Horizontal RS Flue</t>
  </si>
  <si>
    <t>Support bracket kit - 125mm diameter - Horizontal RS Flue</t>
  </si>
  <si>
    <t>Support bracket kit (CDi Compact) - 125mm diameter - Horizontal RS Flue</t>
  </si>
  <si>
    <t>Vertical 1,090mm balanced flue kit (inc adaptor) - 100mm diameter - Vertical RSF Flue</t>
  </si>
  <si>
    <t>Extension flue kit (960mm) - 100mm diameter - Vertical RSF Flue</t>
  </si>
  <si>
    <t>2m flue extension - 100mm diameter - Vertical RSF Flue</t>
  </si>
  <si>
    <t>Short flue extension - 100mm diameter - Vertical RSF Flue</t>
  </si>
  <si>
    <t>90 degree bend - 100mm diameter - Vertical RSF Flue</t>
  </si>
  <si>
    <t>45 degree bend - 100mm diameter - Vertical RSF Flue</t>
  </si>
  <si>
    <t>Flashing - flat roof - 100mm diameter - Vertical RSF Flue</t>
  </si>
  <si>
    <t>Flashing -pitched roof - 100mm diameter - Vertical RSF Flue</t>
  </si>
  <si>
    <t>Vertical 1,365mm balanced flue kit (inc adaptor) - 125mm diameter - Vertical RSF Flue</t>
  </si>
  <si>
    <t>Extension flue kit (960mm) - 125mm diameter - Vertical RSF Flue</t>
  </si>
  <si>
    <t>90 degree bend - 125mm diameter - Vertical RSF Flue</t>
  </si>
  <si>
    <t>45 degree bend - 125mm diameter - Vertical RSF Flue</t>
  </si>
  <si>
    <t>Flashing - flat roof - 125mm diameter - Vertical RSF Flue</t>
  </si>
  <si>
    <t>Flashing -pitched roof - 125mm diameter - Vertical RSF Flue</t>
  </si>
  <si>
    <t>Plume management kit - Plume management system</t>
  </si>
  <si>
    <t>Extension (1,000mm) - Plume management system</t>
  </si>
  <si>
    <t>90 degree bend - Plume management system</t>
  </si>
  <si>
    <t>45 degree bend (pair) - Plume management system</t>
  </si>
  <si>
    <t>Plume management terminal guard round - Plume management system</t>
  </si>
  <si>
    <t>Heating Installation - System Boiler</t>
  </si>
  <si>
    <t>Provision of loft hatch</t>
  </si>
  <si>
    <t>Single channel 7 day programmer with service interval</t>
  </si>
  <si>
    <t>Hercal Cylinder with immersion heater - 120 Litre</t>
  </si>
  <si>
    <t>Hercal Cylinder with immersion heater - 150 Litre</t>
  </si>
  <si>
    <t>Storage Platform</t>
  </si>
  <si>
    <t>High level horizontal flue adaptor - 100mm diameter - Vertical RSF Flue</t>
  </si>
  <si>
    <t>Support bracket kit - 100mm diameter - Vertical RSF Flue</t>
  </si>
  <si>
    <t>Support bracket kit (CDi Compact) - 100mm diameter - Vertical RSF Flue</t>
  </si>
  <si>
    <t>45 degree bend - Plume management system</t>
  </si>
  <si>
    <t>Flashing - flat roof - Plume management system</t>
  </si>
  <si>
    <t>Flashing -pitched roof - Plume management system</t>
  </si>
  <si>
    <t>Heating Installation - Regular Boiler</t>
  </si>
  <si>
    <t>Feed &amp; Expansion Tank - Hot Water</t>
  </si>
  <si>
    <t>Vertical balanced flue kit (inc adaptor) - 100mm diameter - Vertical RSF Flue</t>
  </si>
  <si>
    <t>Short flue extension (220mm) - 100mm diameter - Vertical RSF Flue</t>
  </si>
  <si>
    <t>Vertical balanced flue kit (inc adaptor) - 125mm diameter - Vertical RSF Flue</t>
  </si>
  <si>
    <t>Flashing - pitched roof - 125mm diameter - Vertical RSF Flue</t>
  </si>
  <si>
    <t>Heating Combination Boiler</t>
  </si>
  <si>
    <t>Heating System Boiler</t>
  </si>
  <si>
    <t>Heating Regular Boiler</t>
  </si>
  <si>
    <t>Heating Installation - Additional SOR's</t>
  </si>
  <si>
    <t>Worcester Bosch Greenstar 25i (or Vaillant equivalent)</t>
  </si>
  <si>
    <t>Worcester Bosch Greenstar 30i (or Vaillant equivalent)</t>
  </si>
  <si>
    <t>Worcester Bosch Greenstar 38CDi Compact (or Vaillant equivalent)</t>
  </si>
  <si>
    <t xml:space="preserve">Removal of Tiled Surround / block up and plaster opening. Make good to floor including skirting to match and ventilation </t>
  </si>
  <si>
    <t>Condense Soakaway</t>
  </si>
  <si>
    <t>Condense Pump</t>
  </si>
  <si>
    <t>Y Plan Controls with 'Boiler Plus' Room Stat</t>
  </si>
  <si>
    <t>Boiler Plus Compliant Room Thermostat</t>
  </si>
  <si>
    <t>Worcester Bosch Greenstar 12i System (or Vaillant equivalent)</t>
  </si>
  <si>
    <t>Worcester Bosch Greenstar 15i System (or Vaillant equivalent)</t>
  </si>
  <si>
    <t>Worcester Bosch Greenstar 18i System (or Vaillant equivalent)</t>
  </si>
  <si>
    <t>Worcester Bosch Greenstar 15Ri (or Vaillant equivalent)</t>
  </si>
  <si>
    <t>Worcester Bosch Greenstar 18Ri (or Vaillant equivalent)</t>
  </si>
  <si>
    <t>Worcester Bosch Greenstar 24Ri (or Vaillant equivalent)</t>
  </si>
  <si>
    <t>Cold Water Storage Tank</t>
  </si>
  <si>
    <t>ironhide</t>
  </si>
  <si>
    <r>
      <rPr>
        <b/>
        <sz val="12"/>
        <color rgb="FFFF0000"/>
        <rFont val="Calibri"/>
        <family val="2"/>
        <scheme val="minor"/>
      </rPr>
      <t>BASKET COST:</t>
    </r>
    <r>
      <rPr>
        <b/>
        <sz val="12"/>
        <color theme="1"/>
        <rFont val="Calibri"/>
        <family val="2"/>
        <scheme val="minor"/>
      </rPr>
      <t xml:space="preserve"> - The installation rates are an all inclusive price to supply and fit a </t>
    </r>
    <r>
      <rPr>
        <b/>
        <i/>
        <sz val="12"/>
        <color rgb="FFFF0000"/>
        <rFont val="Calibri"/>
        <family val="2"/>
        <scheme val="minor"/>
      </rPr>
      <t xml:space="preserve">WORCESTER BOSCH / VAILLANT </t>
    </r>
    <r>
      <rPr>
        <b/>
        <i/>
        <sz val="12"/>
        <color theme="1"/>
        <rFont val="Calibri"/>
        <family val="2"/>
        <scheme val="minor"/>
      </rPr>
      <t>boiler</t>
    </r>
    <r>
      <rPr>
        <b/>
        <sz val="12"/>
        <color theme="1"/>
        <rFont val="Calibri"/>
        <family val="2"/>
        <scheme val="minor"/>
      </rPr>
      <t xml:space="preserve"> to manufacturer's installation instructions.  </t>
    </r>
    <r>
      <rPr>
        <b/>
        <i/>
        <sz val="12"/>
        <color theme="1"/>
        <rFont val="Calibri"/>
        <family val="2"/>
        <scheme val="minor"/>
      </rPr>
      <t xml:space="preserve">This is for framework purposes only.  If a customer requires a different boiler manufacturer this requirement will be mini tendererd.     </t>
    </r>
    <r>
      <rPr>
        <b/>
        <sz val="12"/>
        <color theme="1"/>
        <rFont val="Calibri"/>
        <family val="2"/>
        <scheme val="minor"/>
      </rPr>
      <t xml:space="preserve">                                                                                                                                                                                                                       The cost will also include:- </t>
    </r>
    <r>
      <rPr>
        <i/>
        <sz val="12"/>
        <color theme="1"/>
        <rFont val="Calibri"/>
        <family val="2"/>
        <scheme val="minor"/>
      </rPr>
      <t xml:space="preserve">the removal and disposal of all redundant equipment.  Powerflush and water treatment certificate from independant laboratory to comply with boiler manufacturer's installation instructions and for a two (2) year warranty. Chemical cleaner / inhibitor.  Re-routing gas carcas (as necessary) in 22 mm / up to a max of 3 mtres. Boiler installations to also include standard flue, condense fitted internally to avoid freezing.  Adaption of flow and return, gas cold main and hot outlet on combi's and system boiliers.  All associated builders work associated with the replacement of the boiler finished and prepared ready for decorating. All electrical works to comply with current regulations.  Scaffolding up to 6 mtrs to be included in the price.  </t>
    </r>
  </si>
  <si>
    <t>Not used</t>
  </si>
  <si>
    <r>
      <t xml:space="preserve">Provide, erect, maintain and dismantle on completion </t>
    </r>
    <r>
      <rPr>
        <b/>
        <sz val="10"/>
        <color rgb="FF333333"/>
        <rFont val="Arial"/>
        <family val="2"/>
      </rPr>
      <t>lightweight aluminium tower</t>
    </r>
    <r>
      <rPr>
        <sz val="10"/>
        <color rgb="FF333333"/>
        <rFont val="Arial"/>
        <family val="2"/>
      </rPr>
      <t xml:space="preserve"> scaffolding not exceeding 10.00m high including protective sheeting, boarded platforms, ladders, pulley rope and wheel fixings etc.</t>
    </r>
  </si>
  <si>
    <r>
      <t>Move position - lightweight aluminium tower</t>
    </r>
    <r>
      <rPr>
        <sz val="10"/>
        <color rgb="FF333333"/>
        <rFont val="Arial"/>
        <family val="2"/>
      </rPr>
      <t xml:space="preserve"> scaffolding not exceeding 10.00m high including protective sheeting, boarded platforms, ladders, pulley rope and wheel fixings etc.</t>
    </r>
  </si>
  <si>
    <t>Standard 1981mm x 838mm</t>
  </si>
  <si>
    <t>In relation to the Access rates for cherry pickers / scissor lifts / full access cradles, Tenderers are to submit a price based on a height range of up to 4 stories.</t>
  </si>
  <si>
    <t>LM rate to carefully remove the existing window board and provide and fix new. Allow for a 35mm projecting, 25 mm thick bullnosed UPVC window board with 35mm notched returns past end reveals. Prepare, prime and apply 2 no. undercoats and 1 no. gloss top coat, colour to match the existing.</t>
  </si>
  <si>
    <t>Single window</t>
  </si>
  <si>
    <t>2 to 10 windows</t>
  </si>
  <si>
    <t>11 to 25 windows</t>
  </si>
  <si>
    <t>26 to 50 windows</t>
  </si>
  <si>
    <t>51+ windows</t>
  </si>
  <si>
    <t xml:space="preserve">                       </t>
  </si>
  <si>
    <t>Royal Borough of Greenwich</t>
  </si>
  <si>
    <t xml:space="preserve">Housing and Safer Communities </t>
  </si>
  <si>
    <t>Contract for:</t>
  </si>
  <si>
    <t>Document 4</t>
  </si>
  <si>
    <t xml:space="preserve">The Woolwich Centre, </t>
  </si>
  <si>
    <t xml:space="preserve">35 Wellington Street </t>
  </si>
  <si>
    <t>London, SE18 6HQ</t>
  </si>
  <si>
    <t>Capital Programme Delivery Contractors</t>
  </si>
  <si>
    <t>Ref: SPS - 2686</t>
  </si>
  <si>
    <t>Date: June 2023</t>
  </si>
  <si>
    <t>Contract Administrator: Ian Conquest</t>
  </si>
  <si>
    <t>Pricing Schedules</t>
  </si>
  <si>
    <t>Percentage adjustment for undertaking Works against NHF V7.2, Planned Module</t>
  </si>
  <si>
    <t xml:space="preserve">Please state the manufacturer  and system for Flat Roofing that you have utilised in your Price Framework.  Where multiple systems have been used for different elements, please clearly state ALL referenced manufacturers. </t>
  </si>
  <si>
    <t>Validation Surveys</t>
  </si>
  <si>
    <t>Price Framework - Validation Surveys</t>
  </si>
  <si>
    <t>Building Validation Surveys</t>
  </si>
  <si>
    <t>Notional Hours</t>
  </si>
  <si>
    <t>Bauder &amp; Langley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</si>
</sst>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
    <numFmt numFmtId="165" formatCode="_-[$£-809]* #,##0.00_-;\-[$£-809]* #,##0.00_-;_-[$£-809]* &quot;-&quot;??_-;_-@_-"/>
    <numFmt numFmtId="166" formatCode="#,##0_ ;\-#,##0\ "/>
  </numFmts>
  <fonts count="73">
    <font>
      <sz val="11"/>
      <color theme="1"/>
      <name val="Calibri"/>
      <family val="2"/>
      <scheme val="minor"/>
    </font>
    <font>
      <sz val="12"/>
      <color theme="1"/>
      <name val="Arial"/>
      <family val="2"/>
    </font>
    <font>
      <sz val="11"/>
      <color theme="1"/>
      <name val="Verdana"/>
      <family val="2"/>
    </font>
    <font>
      <b/>
      <sz val="14"/>
      <color rgb="FF0074C5"/>
      <name val="Verdana"/>
      <family val="2"/>
    </font>
    <font>
      <sz val="10"/>
      <color theme="1"/>
      <name val="Verdana"/>
      <family val="2"/>
    </font>
    <font>
      <b/>
      <sz val="10"/>
      <color theme="1"/>
      <name val="Verdana"/>
      <family val="2"/>
    </font>
    <font>
      <sz val="11"/>
      <color theme="1"/>
      <name val="Arial"/>
      <family val="2"/>
    </font>
    <font>
      <b/>
      <sz val="11"/>
      <color theme="1"/>
      <name val="Verdana"/>
      <family val="2"/>
    </font>
    <font>
      <b/>
      <sz val="14"/>
      <name val="Verdana"/>
      <family val="2"/>
    </font>
    <font>
      <b/>
      <sz val="10"/>
      <color theme="0"/>
      <name val="Verdana"/>
      <family val="2"/>
    </font>
    <font>
      <sz val="10"/>
      <color theme="1"/>
      <name val="Verdana"/>
      <family val="2"/>
    </font>
    <font>
      <sz val="11"/>
      <color theme="1"/>
      <name val="Calibri"/>
      <family val="2"/>
      <scheme val="minor"/>
    </font>
    <font>
      <i/>
      <sz val="11"/>
      <color theme="1"/>
      <name val="Calibri"/>
      <family val="2"/>
      <scheme val="minor"/>
    </font>
    <font>
      <sz val="10"/>
      <color theme="1"/>
      <name val="HelveticaNeueLT Std"/>
      <family val="2"/>
    </font>
    <font>
      <sz val="11"/>
      <color theme="1"/>
      <name val="HelveticaNeueLT Std"/>
      <family val="2"/>
    </font>
    <font>
      <b/>
      <sz val="11"/>
      <color theme="1"/>
      <name val="HelveticaNeueLT Std"/>
      <family val="2"/>
    </font>
    <font>
      <i/>
      <sz val="10"/>
      <color rgb="FF000000"/>
      <name val="Tahoma"/>
      <family val="2"/>
    </font>
    <font>
      <sz val="11"/>
      <color theme="1"/>
      <name val="HelveticaNeueLT Std"/>
      <family val="2"/>
    </font>
    <font>
      <b/>
      <sz val="14"/>
      <color indexed="30"/>
      <name val="Arial"/>
      <family val="2"/>
    </font>
    <font>
      <b/>
      <sz val="14"/>
      <name val="Arial"/>
      <family val="2"/>
    </font>
    <font>
      <sz val="10"/>
      <color theme="1"/>
      <name val="Arial"/>
      <family val="2"/>
    </font>
    <font>
      <sz val="10"/>
      <color rgb="FFFF0000"/>
      <name val="Arial"/>
      <family val="2"/>
    </font>
    <font>
      <b/>
      <sz val="10"/>
      <color theme="1"/>
      <name val="Arial"/>
      <family val="2"/>
    </font>
    <font>
      <sz val="10"/>
      <color rgb="FF333333"/>
      <name val="Arial"/>
      <family val="2"/>
    </font>
    <font>
      <b/>
      <sz val="10"/>
      <color rgb="FF333333"/>
      <name val="Arial"/>
      <family val="2"/>
    </font>
    <font>
      <sz val="10"/>
      <name val="Arial"/>
      <family val="2"/>
    </font>
    <font>
      <b/>
      <sz val="10"/>
      <name val="Arial"/>
      <family val="2"/>
    </font>
    <font>
      <sz val="11"/>
      <color rgb="FFFF0000"/>
      <name val="Calibri"/>
      <family val="2"/>
      <scheme val="minor"/>
    </font>
    <font>
      <b/>
      <sz val="11"/>
      <color theme="1"/>
      <name val="Calibri"/>
      <family val="2"/>
      <scheme val="minor"/>
    </font>
    <font>
      <sz val="14"/>
      <name val="Verdana"/>
      <family val="2"/>
    </font>
    <font>
      <sz val="14"/>
      <color rgb="FF00638B"/>
      <name val="Verdana"/>
      <family val="2"/>
    </font>
    <font>
      <b/>
      <sz val="10"/>
      <name val="Verdana"/>
      <family val="2"/>
    </font>
    <font>
      <sz val="10"/>
      <color rgb="FF0074C5"/>
      <name val="Verdana"/>
      <family val="2"/>
    </font>
    <font>
      <sz val="10"/>
      <color rgb="FF00638B"/>
      <name val="Verdana"/>
      <family val="2"/>
    </font>
    <font>
      <sz val="10"/>
      <name val="Verdana"/>
      <family val="2"/>
    </font>
    <font>
      <sz val="11"/>
      <name val="Calibri"/>
      <family val="2"/>
      <scheme val="minor"/>
    </font>
    <font>
      <sz val="11"/>
      <name val="HelveticaNeueLT Std"/>
      <family val="2"/>
    </font>
    <font>
      <sz val="11"/>
      <name val="HelveticaNeueLT Std"/>
      <family val="2"/>
    </font>
    <font>
      <b/>
      <sz val="11"/>
      <color theme="0"/>
      <name val="HelveticaNeueLT Std"/>
      <family val="2"/>
    </font>
    <font>
      <b/>
      <sz val="14"/>
      <color theme="1"/>
      <name val="Verdana"/>
      <family val="2"/>
    </font>
    <font>
      <sz val="14"/>
      <color rgb="FFA6A6A6"/>
      <name val="HelveticaNeueLT Std"/>
      <family val="2"/>
    </font>
    <font>
      <sz val="10"/>
      <color rgb="FFA6A6A6"/>
      <name val="HelveticaNeueLT Std"/>
      <family val="2"/>
    </font>
    <font>
      <b/>
      <i/>
      <sz val="10"/>
      <name val="HelveticaNeueLT Std"/>
      <family val="2"/>
    </font>
    <font>
      <sz val="10"/>
      <color rgb="FF00638B"/>
      <name val="HelveticaNeueLT Std"/>
      <family val="2"/>
    </font>
    <font>
      <i/>
      <sz val="10"/>
      <color rgb="FF00638B"/>
      <name val="HelveticaNeueLT Std"/>
      <family val="2"/>
    </font>
    <font>
      <b/>
      <sz val="10"/>
      <color theme="1"/>
      <name val="HelveticaNeueLT Std"/>
      <family val="2"/>
    </font>
    <font>
      <b/>
      <sz val="11"/>
      <color theme="1"/>
      <name val="HelveticaNeueLT Std"/>
      <family val="2"/>
    </font>
    <font>
      <sz val="11"/>
      <color theme="1"/>
      <name val="Tahoma"/>
      <family val="2"/>
    </font>
    <font>
      <sz val="8"/>
      <color theme="0" tint="-0.499984740745262"/>
      <name val="Arial"/>
      <family val="2"/>
    </font>
    <font>
      <sz val="11"/>
      <color indexed="8"/>
      <name val="Calibri"/>
      <family val="2"/>
    </font>
    <font>
      <sz val="8"/>
      <color theme="1"/>
      <name val="Arial"/>
      <family val="2"/>
    </font>
    <font>
      <sz val="10"/>
      <color rgb="FF000000"/>
      <name val="Arial"/>
      <family val="2"/>
    </font>
    <font>
      <sz val="8"/>
      <name val="Arial"/>
      <family val="2"/>
    </font>
    <font>
      <sz val="12"/>
      <name val="Arial"/>
      <family val="2"/>
    </font>
    <font>
      <sz val="5"/>
      <color theme="1"/>
      <name val="Calibri"/>
      <family val="2"/>
      <scheme val="minor"/>
    </font>
    <font>
      <b/>
      <sz val="12"/>
      <color theme="1"/>
      <name val="Calibri"/>
      <family val="2"/>
      <scheme val="minor"/>
    </font>
    <font>
      <b/>
      <sz val="12"/>
      <color rgb="FFFF0000"/>
      <name val="Calibri"/>
      <family val="2"/>
      <scheme val="minor"/>
    </font>
    <font>
      <b/>
      <i/>
      <sz val="12"/>
      <color rgb="FFFF0000"/>
      <name val="Calibri"/>
      <family val="2"/>
      <scheme val="minor"/>
    </font>
    <font>
      <b/>
      <i/>
      <sz val="12"/>
      <color theme="1"/>
      <name val="Calibri"/>
      <family val="2"/>
      <scheme val="minor"/>
    </font>
    <font>
      <i/>
      <sz val="12"/>
      <color theme="1"/>
      <name val="Calibri"/>
      <family val="2"/>
      <scheme val="minor"/>
    </font>
    <font>
      <strike/>
      <sz val="10"/>
      <color theme="1"/>
      <name val="Verdana"/>
      <family val="2"/>
    </font>
    <font>
      <b/>
      <sz val="20"/>
      <color theme="1"/>
      <name val="Arial"/>
      <family val="2"/>
    </font>
    <font>
      <b/>
      <sz val="11"/>
      <color theme="1"/>
      <name val="Arial"/>
      <family val="2"/>
    </font>
    <font>
      <b/>
      <sz val="18"/>
      <color theme="1"/>
      <name val="Arial"/>
      <family val="2"/>
    </font>
    <font>
      <sz val="14"/>
      <color theme="1"/>
      <name val="Arial"/>
      <family val="2"/>
    </font>
    <font>
      <b/>
      <sz val="18"/>
      <color theme="1"/>
      <name val="Gill Sans"/>
      <family val="2"/>
    </font>
    <font>
      <sz val="11"/>
      <color theme="1"/>
      <name val="Gill Sans"/>
      <family val="2"/>
    </font>
    <font>
      <b/>
      <sz val="11"/>
      <color theme="1"/>
      <name val="Gill Sans"/>
      <family val="2"/>
    </font>
    <font>
      <b/>
      <sz val="20"/>
      <color theme="1"/>
      <name val="Gill Sans"/>
      <family val="2"/>
    </font>
    <font>
      <sz val="18"/>
      <color theme="1"/>
      <name val="Gill Sans"/>
      <family val="2"/>
    </font>
    <font>
      <sz val="12"/>
      <color theme="1"/>
      <name val="Gill Sans"/>
      <family val="2"/>
    </font>
    <font>
      <sz val="10"/>
      <color theme="1"/>
      <name val="Verdana"/>
      <family val="2"/>
    </font>
    <font>
      <b/>
      <sz val="10"/>
      <color theme="1"/>
      <name val="Verdana"/>
      <family val="2"/>
    </font>
  </fonts>
  <fills count="13">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1"/>
        <bgColor theme="4"/>
      </patternFill>
    </fill>
    <fill>
      <patternFill patternType="solid">
        <fgColor theme="4"/>
        <bgColor theme="4"/>
      </patternFill>
    </fill>
    <fill>
      <patternFill patternType="solid">
        <fgColor theme="0"/>
        <bgColor theme="4" tint="0.79998168889431442"/>
      </patternFill>
    </fill>
    <fill>
      <patternFill patternType="solid">
        <fgColor theme="0" tint="-0.499984740745262"/>
        <bgColor theme="4" tint="0.79998168889431442"/>
      </patternFill>
    </fill>
    <fill>
      <patternFill patternType="solid">
        <fgColor theme="0" tint="-0.249977111117893"/>
        <bgColor indexed="64"/>
      </patternFill>
    </fill>
    <fill>
      <patternFill patternType="solid">
        <fgColor theme="4" tint="0.59999389629810485"/>
        <bgColor indexed="64"/>
      </patternFill>
    </fill>
    <fill>
      <patternFill patternType="solid">
        <fgColor theme="2" tint="-9.9978637043366805E-2"/>
        <bgColor indexed="64"/>
      </patternFill>
    </fill>
  </fills>
  <borders count="8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theme="4" tint="0.39997558519241921"/>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auto="1"/>
      </top>
      <bottom style="thin">
        <color theme="4" tint="0.39997558519241921"/>
      </bottom>
      <diagonal/>
    </border>
    <border>
      <left style="thin">
        <color auto="1"/>
      </left>
      <right/>
      <top style="thin">
        <color auto="1"/>
      </top>
      <bottom style="thin">
        <color theme="4" tint="0.39997558519241921"/>
      </bottom>
      <diagonal/>
    </border>
    <border>
      <left style="thin">
        <color indexed="64"/>
      </left>
      <right style="medium">
        <color indexed="64"/>
      </right>
      <top style="medium">
        <color indexed="64"/>
      </top>
      <bottom style="thin">
        <color theme="4" tint="0.39997558519241921"/>
      </bottom>
      <diagonal/>
    </border>
    <border>
      <left/>
      <right style="medium">
        <color indexed="64"/>
      </right>
      <top/>
      <bottom/>
      <diagonal/>
    </border>
    <border>
      <left style="thin">
        <color indexed="64"/>
      </left>
      <right style="medium">
        <color indexed="64"/>
      </right>
      <top style="thin">
        <color indexed="64"/>
      </top>
      <bottom style="thin">
        <color theme="4" tint="0.39997558519241921"/>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theme="4" tint="0.39997558519241921"/>
      </bottom>
      <diagonal/>
    </border>
    <border>
      <left/>
      <right style="thin">
        <color indexed="64"/>
      </right>
      <top/>
      <bottom style="thin">
        <color theme="4" tint="0.39997558519241921"/>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6">
    <xf numFmtId="0" fontId="0" fillId="0" borderId="0"/>
    <xf numFmtId="0" fontId="11" fillId="0" borderId="0"/>
    <xf numFmtId="44" fontId="11" fillId="0" borderId="0" applyFont="0" applyFill="0" applyBorder="0" applyAlignment="0" applyProtection="0"/>
    <xf numFmtId="0" fontId="47" fillId="0" borderId="0"/>
    <xf numFmtId="0" fontId="49" fillId="0" borderId="0"/>
    <xf numFmtId="0" fontId="49" fillId="0" borderId="0"/>
    <xf numFmtId="0" fontId="11" fillId="0" borderId="0"/>
    <xf numFmtId="44" fontId="11" fillId="0" borderId="0" applyFont="0" applyFill="0" applyBorder="0" applyAlignment="0" applyProtection="0"/>
    <xf numFmtId="0" fontId="11" fillId="0" borderId="0"/>
    <xf numFmtId="44" fontId="47" fillId="0" borderId="0" applyFont="0" applyFill="0" applyBorder="0" applyAlignment="0" applyProtection="0"/>
    <xf numFmtId="0" fontId="11" fillId="0" borderId="0"/>
    <xf numFmtId="44" fontId="11" fillId="0" borderId="0" applyFont="0" applyFill="0" applyBorder="0" applyAlignment="0" applyProtection="0"/>
    <xf numFmtId="9" fontId="47" fillId="0" borderId="0" applyFont="0" applyFill="0" applyBorder="0" applyAlignment="0" applyProtection="0"/>
    <xf numFmtId="0" fontId="1" fillId="0" borderId="0"/>
    <xf numFmtId="9" fontId="11" fillId="0" borderId="0" applyFont="0" applyFill="0" applyBorder="0" applyAlignment="0" applyProtection="0"/>
    <xf numFmtId="0" fontId="49" fillId="0" borderId="0" applyNumberFormat="0" applyFill="0" applyBorder="0" applyProtection="0"/>
  </cellStyleXfs>
  <cellXfs count="67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vertical="center"/>
    </xf>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wrapText="1"/>
    </xf>
    <xf numFmtId="44" fontId="4" fillId="0" borderId="4" xfId="0" applyNumberFormat="1" applyFont="1" applyBorder="1" applyAlignment="1">
      <alignment horizontal="center" vertical="center"/>
    </xf>
    <xf numFmtId="0" fontId="4" fillId="0" borderId="0" xfId="0" applyFont="1" applyAlignment="1">
      <alignment wrapText="1"/>
    </xf>
    <xf numFmtId="44" fontId="4" fillId="0" borderId="0" xfId="0" applyNumberFormat="1" applyFont="1" applyAlignment="1">
      <alignment horizontal="center" vertical="center"/>
    </xf>
    <xf numFmtId="0" fontId="5" fillId="0" borderId="5" xfId="0" applyFont="1" applyBorder="1" applyAlignment="1">
      <alignment horizontal="right" vertical="center"/>
    </xf>
    <xf numFmtId="0" fontId="4" fillId="0" borderId="11" xfId="0" applyFont="1" applyBorder="1" applyAlignment="1">
      <alignment vertical="top" wrapText="1"/>
    </xf>
    <xf numFmtId="0" fontId="4" fillId="0" borderId="7" xfId="0" applyFont="1" applyBorder="1" applyAlignment="1">
      <alignment vertical="top" wrapText="1"/>
    </xf>
    <xf numFmtId="0" fontId="4" fillId="0" borderId="13" xfId="0" applyFont="1" applyBorder="1" applyAlignment="1">
      <alignment horizontal="center" vertical="center"/>
    </xf>
    <xf numFmtId="44" fontId="4" fillId="0" borderId="13" xfId="0" applyNumberFormat="1" applyFont="1" applyBorder="1" applyAlignment="1">
      <alignment horizontal="center" vertical="center"/>
    </xf>
    <xf numFmtId="0" fontId="6" fillId="0" borderId="0" xfId="0" applyFont="1"/>
    <xf numFmtId="0" fontId="6" fillId="0" borderId="0" xfId="0" applyFont="1" applyAlignment="1">
      <alignment horizontal="center"/>
    </xf>
    <xf numFmtId="0" fontId="3" fillId="0" borderId="0" xfId="0" applyFont="1" applyAlignment="1">
      <alignment horizontal="left" vertical="center"/>
    </xf>
    <xf numFmtId="0" fontId="7" fillId="2" borderId="4" xfId="0" applyFont="1" applyFill="1" applyBorder="1" applyAlignment="1">
      <alignment horizontal="left"/>
    </xf>
    <xf numFmtId="0" fontId="4" fillId="2" borderId="4" xfId="0" applyFont="1" applyFill="1" applyBorder="1"/>
    <xf numFmtId="0" fontId="4" fillId="2" borderId="6" xfId="0" applyFont="1" applyFill="1" applyBorder="1"/>
    <xf numFmtId="44" fontId="6" fillId="2" borderId="4" xfId="0" applyNumberFormat="1" applyFont="1" applyFill="1" applyBorder="1"/>
    <xf numFmtId="0" fontId="4" fillId="0" borderId="12" xfId="0" applyFont="1" applyBorder="1" applyAlignment="1">
      <alignment horizontal="center" vertical="center"/>
    </xf>
    <xf numFmtId="0" fontId="7" fillId="2" borderId="4" xfId="0" applyFont="1" applyFill="1" applyBorder="1"/>
    <xf numFmtId="0" fontId="4" fillId="2" borderId="12" xfId="0" applyFont="1" applyFill="1" applyBorder="1"/>
    <xf numFmtId="44" fontId="4" fillId="2" borderId="4" xfId="0" applyNumberFormat="1" applyFont="1" applyFill="1" applyBorder="1" applyAlignment="1">
      <alignment horizontal="center" vertical="center"/>
    </xf>
    <xf numFmtId="0" fontId="4" fillId="0" borderId="13" xfId="0" applyFont="1" applyBorder="1" applyAlignment="1">
      <alignment wrapText="1"/>
    </xf>
    <xf numFmtId="0" fontId="4" fillId="0" borderId="6" xfId="0" applyFont="1" applyBorder="1" applyAlignment="1">
      <alignment horizontal="center" vertical="center"/>
    </xf>
    <xf numFmtId="0" fontId="7" fillId="2" borderId="13" xfId="0" applyFont="1" applyFill="1" applyBorder="1"/>
    <xf numFmtId="0" fontId="4" fillId="2" borderId="13" xfId="0" applyFont="1" applyFill="1" applyBorder="1"/>
    <xf numFmtId="0" fontId="4" fillId="0" borderId="4" xfId="0" applyFont="1" applyBorder="1" applyAlignment="1">
      <alignment vertical="center"/>
    </xf>
    <xf numFmtId="0" fontId="4" fillId="0" borderId="13" xfId="0" applyFont="1" applyBorder="1" applyAlignment="1">
      <alignment vertical="center"/>
    </xf>
    <xf numFmtId="0" fontId="4" fillId="0" borderId="13" xfId="0" applyFont="1" applyBorder="1" applyAlignment="1">
      <alignment vertical="top" wrapText="1"/>
    </xf>
    <xf numFmtId="0" fontId="4" fillId="0" borderId="13" xfId="0" applyFont="1" applyBorder="1" applyAlignment="1">
      <alignment horizontal="left" vertical="top"/>
    </xf>
    <xf numFmtId="0" fontId="4" fillId="0" borderId="7" xfId="0" applyFont="1" applyBorder="1" applyAlignment="1">
      <alignment vertical="center" wrapText="1"/>
    </xf>
    <xf numFmtId="10" fontId="4" fillId="0" borderId="13" xfId="0" applyNumberFormat="1" applyFont="1" applyBorder="1" applyAlignment="1">
      <alignment horizontal="center" vertical="center"/>
    </xf>
    <xf numFmtId="44" fontId="5" fillId="0" borderId="4" xfId="0" applyNumberFormat="1" applyFont="1" applyBorder="1" applyAlignment="1">
      <alignment horizontal="center" vertical="center"/>
    </xf>
    <xf numFmtId="44" fontId="4"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8" fillId="0" borderId="0" xfId="0" applyFont="1" applyAlignment="1">
      <alignment vertical="center"/>
    </xf>
    <xf numFmtId="0" fontId="5" fillId="3" borderId="1" xfId="0" applyFont="1" applyFill="1" applyBorder="1" applyAlignment="1">
      <alignment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8" xfId="0" applyFont="1" applyFill="1" applyBorder="1" applyAlignment="1">
      <alignment vertical="center" wrapText="1"/>
    </xf>
    <xf numFmtId="0" fontId="4" fillId="3" borderId="9"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0" borderId="0" xfId="0" applyFont="1" applyAlignment="1">
      <alignment horizontal="center" vertical="center" wrapText="1"/>
    </xf>
    <xf numFmtId="0" fontId="9" fillId="3" borderId="1" xfId="0" applyFont="1" applyFill="1" applyBorder="1" applyAlignment="1">
      <alignment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8" xfId="0" applyFont="1" applyFill="1" applyBorder="1" applyAlignment="1">
      <alignment vertical="center"/>
    </xf>
    <xf numFmtId="0" fontId="4" fillId="3" borderId="9" xfId="0" applyFont="1" applyFill="1" applyBorder="1" applyAlignment="1">
      <alignment horizontal="center" wrapText="1"/>
    </xf>
    <xf numFmtId="0" fontId="4" fillId="3" borderId="10" xfId="0" applyFont="1" applyFill="1" applyBorder="1" applyAlignment="1">
      <alignment horizontal="center" vertical="center"/>
    </xf>
    <xf numFmtId="44" fontId="5" fillId="0" borderId="6" xfId="0" applyNumberFormat="1" applyFont="1" applyBorder="1" applyAlignment="1">
      <alignment horizontal="center" vertical="center"/>
    </xf>
    <xf numFmtId="0" fontId="9" fillId="3" borderId="8" xfId="0" applyFont="1" applyFill="1" applyBorder="1" applyAlignment="1">
      <alignment vertical="center" wrapText="1"/>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wrapText="1"/>
    </xf>
    <xf numFmtId="0" fontId="4" fillId="3" borderId="9" xfId="0" applyFont="1" applyFill="1" applyBorder="1" applyAlignment="1">
      <alignment horizontal="center"/>
    </xf>
    <xf numFmtId="0" fontId="4" fillId="3" borderId="10" xfId="0" applyFont="1" applyFill="1" applyBorder="1" applyAlignment="1">
      <alignment horizontal="center"/>
    </xf>
    <xf numFmtId="0" fontId="4" fillId="3" borderId="4" xfId="0" applyFont="1" applyFill="1" applyBorder="1" applyAlignment="1">
      <alignment horizontal="center"/>
    </xf>
    <xf numFmtId="0" fontId="4" fillId="2" borderId="4" xfId="0" applyFont="1" applyFill="1" applyBorder="1" applyAlignment="1">
      <alignment horizontal="center" vertical="center"/>
    </xf>
    <xf numFmtId="0" fontId="12" fillId="0" borderId="0" xfId="0" applyFont="1"/>
    <xf numFmtId="0" fontId="9" fillId="3" borderId="4" xfId="0" applyFont="1" applyFill="1" applyBorder="1" applyAlignment="1">
      <alignment vertical="center"/>
    </xf>
    <xf numFmtId="0" fontId="13" fillId="0" borderId="4" xfId="0" applyFont="1" applyBorder="1" applyAlignment="1">
      <alignment vertical="center" wrapText="1"/>
    </xf>
    <xf numFmtId="0" fontId="13" fillId="0" borderId="4" xfId="0" applyFont="1" applyBorder="1" applyAlignment="1">
      <alignment horizontal="center" vertical="center" wrapText="1"/>
    </xf>
    <xf numFmtId="0" fontId="0" fillId="0" borderId="0" xfId="0" applyAlignment="1">
      <alignment horizontal="center"/>
    </xf>
    <xf numFmtId="0" fontId="14" fillId="0" borderId="0" xfId="0" applyFont="1" applyAlignment="1">
      <alignment horizontal="center"/>
    </xf>
    <xf numFmtId="0" fontId="14" fillId="0" borderId="0" xfId="0" applyFont="1"/>
    <xf numFmtId="0" fontId="0" fillId="0" borderId="0" xfId="0" applyAlignment="1">
      <alignment vertical="center"/>
    </xf>
    <xf numFmtId="44" fontId="14" fillId="0" borderId="21" xfId="2" applyFont="1" applyBorder="1" applyAlignment="1">
      <alignment horizontal="center" vertical="center"/>
    </xf>
    <xf numFmtId="0" fontId="15" fillId="0" borderId="0" xfId="0" applyFont="1" applyAlignment="1">
      <alignment horizontal="right"/>
    </xf>
    <xf numFmtId="0" fontId="16" fillId="0" borderId="0" xfId="0" applyFont="1" applyAlignment="1">
      <alignment vertical="center"/>
    </xf>
    <xf numFmtId="0" fontId="14" fillId="0" borderId="15" xfId="0" applyFont="1" applyBorder="1" applyAlignment="1">
      <alignment vertical="center"/>
    </xf>
    <xf numFmtId="0" fontId="14" fillId="0" borderId="24" xfId="0" applyFont="1" applyBorder="1" applyAlignment="1">
      <alignment vertical="center"/>
    </xf>
    <xf numFmtId="0" fontId="14" fillId="0" borderId="14" xfId="0" applyFont="1" applyBorder="1" applyAlignment="1">
      <alignment vertical="center"/>
    </xf>
    <xf numFmtId="1" fontId="4" fillId="0" borderId="13" xfId="0" applyNumberFormat="1" applyFont="1" applyBorder="1" applyAlignment="1">
      <alignment horizontal="center" vertical="center"/>
    </xf>
    <xf numFmtId="1" fontId="10" fillId="0" borderId="13" xfId="0" applyNumberFormat="1" applyFont="1" applyBorder="1" applyAlignment="1">
      <alignment horizontal="center" vertical="center"/>
    </xf>
    <xf numFmtId="0" fontId="0" fillId="0" borderId="0" xfId="0" applyAlignment="1">
      <alignment wrapText="1"/>
    </xf>
    <xf numFmtId="0" fontId="17" fillId="0" borderId="11" xfId="0" applyFont="1" applyBorder="1" applyAlignment="1">
      <alignment vertical="center"/>
    </xf>
    <xf numFmtId="44" fontId="17" fillId="2" borderId="4" xfId="2" applyFont="1" applyFill="1" applyBorder="1" applyAlignment="1">
      <alignment horizontal="center" vertical="center"/>
    </xf>
    <xf numFmtId="44" fontId="14" fillId="2" borderId="13" xfId="2" applyFont="1" applyFill="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20" fillId="0" borderId="0" xfId="0" applyFont="1"/>
    <xf numFmtId="0" fontId="20" fillId="0" borderId="0" xfId="0" applyFont="1" applyAlignment="1">
      <alignment horizontal="left" wrapText="1"/>
    </xf>
    <xf numFmtId="0" fontId="21" fillId="0" borderId="0" xfId="0" applyFont="1" applyAlignment="1">
      <alignment horizontal="left" wrapText="1"/>
    </xf>
    <xf numFmtId="0" fontId="22" fillId="0" borderId="23" xfId="0" applyFont="1" applyBorder="1" applyAlignment="1">
      <alignment horizontal="left" vertical="center"/>
    </xf>
    <xf numFmtId="0" fontId="22" fillId="0" borderId="23" xfId="0" applyFont="1" applyBorder="1" applyAlignment="1">
      <alignment horizontal="left" vertical="center" wrapText="1"/>
    </xf>
    <xf numFmtId="0" fontId="21" fillId="0" borderId="0" xfId="0" applyFont="1"/>
    <xf numFmtId="0" fontId="23" fillId="0" borderId="23" xfId="0" applyFont="1" applyBorder="1" applyAlignment="1">
      <alignment vertical="center" wrapText="1"/>
    </xf>
    <xf numFmtId="0" fontId="23" fillId="0" borderId="23" xfId="0" applyFont="1" applyBorder="1" applyAlignment="1">
      <alignment horizontal="center" vertical="center" wrapText="1"/>
    </xf>
    <xf numFmtId="8" fontId="24" fillId="0" borderId="23" xfId="0" applyNumberFormat="1" applyFont="1" applyBorder="1" applyAlignment="1">
      <alignment horizontal="center" vertical="center" wrapText="1"/>
    </xf>
    <xf numFmtId="0" fontId="20" fillId="0" borderId="0" xfId="0" applyFont="1" applyAlignment="1">
      <alignment vertical="center"/>
    </xf>
    <xf numFmtId="0" fontId="25" fillId="0" borderId="23" xfId="0" applyFont="1" applyBorder="1" applyAlignment="1">
      <alignment vertical="center" wrapText="1"/>
    </xf>
    <xf numFmtId="0" fontId="21" fillId="0" borderId="25" xfId="0" applyFont="1" applyBorder="1"/>
    <xf numFmtId="0" fontId="21" fillId="0" borderId="0" xfId="0" applyFont="1" applyAlignment="1">
      <alignment wrapText="1"/>
    </xf>
    <xf numFmtId="0" fontId="24" fillId="0" borderId="23" xfId="0" applyFont="1" applyBorder="1" applyAlignment="1">
      <alignment vertical="center" wrapText="1"/>
    </xf>
    <xf numFmtId="0" fontId="20" fillId="0" borderId="23" xfId="0" applyFont="1" applyBorder="1"/>
    <xf numFmtId="8" fontId="22" fillId="0" borderId="23" xfId="0" applyNumberFormat="1" applyFont="1" applyBorder="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5" fillId="0" borderId="0" xfId="0" applyFont="1"/>
    <xf numFmtId="49" fontId="4" fillId="0" borderId="0" xfId="0" applyNumberFormat="1" applyFont="1" applyAlignment="1">
      <alignment horizontal="left" vertical="top"/>
    </xf>
    <xf numFmtId="0" fontId="4" fillId="0" borderId="12" xfId="0" applyFont="1" applyBorder="1" applyAlignment="1">
      <alignment horizontal="left" vertical="top"/>
    </xf>
    <xf numFmtId="0" fontId="31" fillId="0" borderId="24" xfId="0" quotePrefix="1" applyFont="1" applyBorder="1" applyAlignment="1">
      <alignment horizontal="center" vertical="center" wrapText="1"/>
    </xf>
    <xf numFmtId="0" fontId="4" fillId="0" borderId="24" xfId="0" applyFont="1" applyBorder="1"/>
    <xf numFmtId="0" fontId="4" fillId="0" borderId="11" xfId="0" applyFont="1" applyBorder="1"/>
    <xf numFmtId="0" fontId="5" fillId="0" borderId="24" xfId="0" quotePrefix="1" applyFont="1" applyBorder="1" applyAlignment="1">
      <alignment horizontal="right" vertical="center" wrapText="1"/>
    </xf>
    <xf numFmtId="0" fontId="5" fillId="0" borderId="11" xfId="0" quotePrefix="1" applyFont="1" applyBorder="1" applyAlignment="1">
      <alignment horizontal="left" vertical="center" wrapText="1"/>
    </xf>
    <xf numFmtId="0" fontId="4" fillId="0" borderId="6" xfId="0" applyFont="1" applyBorder="1" applyAlignment="1">
      <alignment horizontal="left" vertical="top"/>
    </xf>
    <xf numFmtId="0" fontId="5" fillId="0" borderId="14" xfId="0" quotePrefix="1" applyFont="1" applyBorder="1" applyAlignment="1">
      <alignment horizontal="right" vertical="center" wrapText="1"/>
    </xf>
    <xf numFmtId="0" fontId="4" fillId="0" borderId="14" xfId="0" applyFont="1" applyBorder="1"/>
    <xf numFmtId="0" fontId="5" fillId="0" borderId="7" xfId="0" quotePrefix="1" applyFont="1" applyBorder="1" applyAlignment="1">
      <alignment horizontal="left" vertical="center" wrapText="1"/>
    </xf>
    <xf numFmtId="0" fontId="4" fillId="0" borderId="10" xfId="0" applyFont="1" applyBorder="1" applyAlignment="1">
      <alignment horizontal="left" vertical="top"/>
    </xf>
    <xf numFmtId="0" fontId="5" fillId="0" borderId="15" xfId="0" quotePrefix="1" applyFont="1" applyBorder="1" applyAlignment="1">
      <alignment horizontal="right" vertical="center" wrapText="1"/>
    </xf>
    <xf numFmtId="0" fontId="5" fillId="0" borderId="15" xfId="0" quotePrefix="1" applyFont="1" applyBorder="1" applyAlignment="1">
      <alignment horizontal="center" vertical="top" wrapText="1"/>
    </xf>
    <xf numFmtId="0" fontId="5" fillId="0" borderId="8" xfId="0" quotePrefix="1" applyFont="1" applyBorder="1" applyAlignment="1">
      <alignment horizontal="left" vertical="center" wrapText="1"/>
    </xf>
    <xf numFmtId="0" fontId="4" fillId="0" borderId="0" xfId="0" applyFont="1" applyAlignment="1">
      <alignment horizontal="left" vertical="top"/>
    </xf>
    <xf numFmtId="0" fontId="5" fillId="0" borderId="14" xfId="0" quotePrefix="1" applyFont="1" applyBorder="1" applyAlignment="1">
      <alignment horizontal="left" vertical="center" wrapText="1"/>
    </xf>
    <xf numFmtId="0" fontId="5" fillId="0" borderId="14" xfId="0" quotePrefix="1" applyFont="1" applyBorder="1" applyAlignment="1">
      <alignment horizontal="center" wrapText="1"/>
    </xf>
    <xf numFmtId="0" fontId="5" fillId="0" borderId="15" xfId="0" quotePrefix="1" applyFont="1" applyBorder="1" applyAlignment="1">
      <alignment horizontal="left" vertical="center" wrapText="1"/>
    </xf>
    <xf numFmtId="0" fontId="4" fillId="0" borderId="15" xfId="0" applyFont="1" applyBorder="1"/>
    <xf numFmtId="0" fontId="30"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4" fillId="0" borderId="0" xfId="0" applyFont="1" applyAlignment="1">
      <alignment horizontal="center" vertical="top" wrapText="1"/>
    </xf>
    <xf numFmtId="0" fontId="5" fillId="3" borderId="28" xfId="0" applyFont="1" applyFill="1" applyBorder="1" applyAlignment="1">
      <alignment vertical="center"/>
    </xf>
    <xf numFmtId="0" fontId="5" fillId="3" borderId="29" xfId="0" applyFont="1" applyFill="1" applyBorder="1" applyAlignment="1">
      <alignment vertical="center"/>
    </xf>
    <xf numFmtId="0" fontId="5" fillId="3" borderId="30" xfId="0" applyFont="1" applyFill="1" applyBorder="1" applyAlignment="1">
      <alignment vertical="center"/>
    </xf>
    <xf numFmtId="0" fontId="5" fillId="3" borderId="29"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2" fillId="0" borderId="0" xfId="0" applyFont="1" applyAlignment="1">
      <alignment vertical="center"/>
    </xf>
    <xf numFmtId="0" fontId="4" fillId="0" borderId="24" xfId="0" applyFont="1" applyBorder="1" applyAlignment="1">
      <alignment vertical="top"/>
    </xf>
    <xf numFmtId="0" fontId="4" fillId="0" borderId="4" xfId="0" applyFont="1" applyBorder="1" applyAlignment="1">
      <alignment horizontal="left" vertical="top"/>
    </xf>
    <xf numFmtId="0" fontId="4" fillId="0" borderId="12" xfId="0" applyFont="1" applyBorder="1" applyAlignment="1">
      <alignment vertical="center"/>
    </xf>
    <xf numFmtId="44" fontId="4" fillId="0" borderId="34" xfId="2" applyFont="1" applyBorder="1" applyAlignment="1">
      <alignment horizontal="center" vertical="center"/>
    </xf>
    <xf numFmtId="44" fontId="4" fillId="0" borderId="11" xfId="2" applyFont="1" applyBorder="1" applyAlignment="1">
      <alignment horizontal="center" vertical="center"/>
    </xf>
    <xf numFmtId="44" fontId="4" fillId="0" borderId="4" xfId="2" applyFont="1" applyBorder="1" applyAlignment="1">
      <alignment horizontal="center" vertical="center"/>
    </xf>
    <xf numFmtId="44" fontId="4" fillId="0" borderId="12" xfId="2" applyFont="1" applyBorder="1" applyAlignment="1">
      <alignment horizontal="center" vertical="center"/>
    </xf>
    <xf numFmtId="0" fontId="4" fillId="0" borderId="14" xfId="0" applyFont="1" applyBorder="1" applyAlignment="1">
      <alignment vertical="top"/>
    </xf>
    <xf numFmtId="0" fontId="4" fillId="0" borderId="6" xfId="0" applyFont="1" applyBorder="1" applyAlignment="1">
      <alignment vertical="center"/>
    </xf>
    <xf numFmtId="44" fontId="4" fillId="0" borderId="35" xfId="2" applyFont="1" applyBorder="1" applyAlignment="1">
      <alignment horizontal="center" vertical="center"/>
    </xf>
    <xf numFmtId="44" fontId="4" fillId="0" borderId="7" xfId="2" applyFont="1" applyBorder="1" applyAlignment="1">
      <alignment horizontal="center" vertical="center"/>
    </xf>
    <xf numFmtId="44" fontId="4" fillId="0" borderId="13" xfId="2" applyFont="1" applyBorder="1" applyAlignment="1">
      <alignment horizontal="center" vertical="center"/>
    </xf>
    <xf numFmtId="44" fontId="4" fillId="0" borderId="6" xfId="2" applyFont="1" applyBorder="1" applyAlignment="1">
      <alignment horizontal="center" vertical="center"/>
    </xf>
    <xf numFmtId="0" fontId="4" fillId="0" borderId="1" xfId="0" applyFont="1" applyBorder="1" applyAlignment="1">
      <alignment vertical="top"/>
    </xf>
    <xf numFmtId="0" fontId="4" fillId="0" borderId="36" xfId="0" applyFont="1" applyBorder="1" applyAlignment="1">
      <alignment vertical="top"/>
    </xf>
    <xf numFmtId="0" fontId="4" fillId="0" borderId="16" xfId="0" applyFont="1" applyBorder="1"/>
    <xf numFmtId="44" fontId="5" fillId="0" borderId="37" xfId="2" applyFont="1" applyFill="1" applyBorder="1" applyAlignment="1">
      <alignment horizontal="center" vertical="center"/>
    </xf>
    <xf numFmtId="0" fontId="4" fillId="0" borderId="18" xfId="0" applyFont="1" applyBorder="1" applyAlignment="1">
      <alignment vertical="top"/>
    </xf>
    <xf numFmtId="0" fontId="4" fillId="0" borderId="12" xfId="0" applyFont="1" applyBorder="1"/>
    <xf numFmtId="44" fontId="5" fillId="0" borderId="34" xfId="2" applyFont="1" applyFill="1" applyBorder="1" applyAlignment="1">
      <alignment horizontal="center" vertical="center"/>
    </xf>
    <xf numFmtId="0" fontId="4" fillId="0" borderId="12" xfId="0" applyFont="1" applyBorder="1" applyAlignment="1">
      <alignment wrapText="1"/>
    </xf>
    <xf numFmtId="0" fontId="4" fillId="0" borderId="38" xfId="0" applyFont="1" applyBorder="1" applyAlignment="1">
      <alignment vertical="top"/>
    </xf>
    <xf numFmtId="0" fontId="4" fillId="0" borderId="39" xfId="0" applyFont="1" applyBorder="1" applyAlignment="1">
      <alignment vertical="top"/>
    </xf>
    <xf numFmtId="0" fontId="4" fillId="0" borderId="40" xfId="0" applyFont="1" applyBorder="1" applyAlignment="1">
      <alignment wrapText="1"/>
    </xf>
    <xf numFmtId="44" fontId="4" fillId="0" borderId="41" xfId="2" applyFont="1" applyBorder="1" applyAlignment="1">
      <alignment horizontal="center" vertical="center"/>
    </xf>
    <xf numFmtId="44" fontId="4" fillId="0" borderId="42" xfId="2" applyFont="1" applyBorder="1" applyAlignment="1">
      <alignment horizontal="center" vertical="center"/>
    </xf>
    <xf numFmtId="44" fontId="4" fillId="0" borderId="43" xfId="2" applyFont="1" applyBorder="1" applyAlignment="1">
      <alignment horizontal="center" vertical="center"/>
    </xf>
    <xf numFmtId="44" fontId="4" fillId="0" borderId="40" xfId="2" applyFont="1" applyBorder="1" applyAlignment="1">
      <alignment horizontal="center" vertical="center"/>
    </xf>
    <xf numFmtId="0" fontId="4" fillId="0" borderId="20" xfId="0" applyFont="1" applyBorder="1" applyAlignment="1">
      <alignment vertical="top"/>
    </xf>
    <xf numFmtId="0" fontId="4" fillId="0" borderId="15" xfId="0" applyFont="1" applyBorder="1" applyAlignment="1">
      <alignment vertical="top"/>
    </xf>
    <xf numFmtId="0" fontId="4" fillId="0" borderId="10" xfId="0" applyFont="1" applyBorder="1"/>
    <xf numFmtId="0" fontId="4" fillId="0" borderId="22" xfId="0" applyFont="1" applyBorder="1" applyAlignment="1">
      <alignment vertical="top"/>
    </xf>
    <xf numFmtId="0" fontId="4" fillId="0" borderId="15" xfId="0" applyFont="1" applyBorder="1" applyAlignment="1">
      <alignment horizontal="left" vertical="top"/>
    </xf>
    <xf numFmtId="0" fontId="4" fillId="0" borderId="24" xfId="0" applyFont="1" applyBorder="1" applyAlignment="1">
      <alignment horizontal="left" vertical="top"/>
    </xf>
    <xf numFmtId="0" fontId="4" fillId="0" borderId="6" xfId="0" applyFont="1" applyBorder="1" applyAlignment="1">
      <alignment wrapText="1"/>
    </xf>
    <xf numFmtId="0" fontId="4" fillId="0" borderId="36" xfId="0" applyFont="1" applyBorder="1" applyAlignment="1">
      <alignment horizontal="left" vertical="top"/>
    </xf>
    <xf numFmtId="0" fontId="4" fillId="0" borderId="4" xfId="0" applyFont="1" applyBorder="1" applyAlignment="1">
      <alignment vertical="top"/>
    </xf>
    <xf numFmtId="0" fontId="4" fillId="0" borderId="43" xfId="0" applyFont="1" applyBorder="1" applyAlignment="1">
      <alignment horizontal="left" vertical="top"/>
    </xf>
    <xf numFmtId="0" fontId="4" fillId="0" borderId="40" xfId="0" applyFont="1" applyBorder="1" applyAlignment="1">
      <alignment vertical="top" wrapText="1"/>
    </xf>
    <xf numFmtId="0" fontId="4" fillId="0" borderId="2" xfId="0" applyFont="1" applyBorder="1" applyAlignment="1">
      <alignment horizontal="left" vertical="top"/>
    </xf>
    <xf numFmtId="0" fontId="4" fillId="4" borderId="45" xfId="0" applyFont="1" applyFill="1" applyBorder="1" applyAlignment="1">
      <alignment vertical="top"/>
    </xf>
    <xf numFmtId="0" fontId="4" fillId="4" borderId="46" xfId="0" applyFont="1" applyFill="1" applyBorder="1" applyAlignment="1">
      <alignment horizontal="left" vertical="top"/>
    </xf>
    <xf numFmtId="0" fontId="4" fillId="4" borderId="47" xfId="0" applyFont="1" applyFill="1" applyBorder="1" applyAlignment="1">
      <alignment wrapText="1"/>
    </xf>
    <xf numFmtId="44" fontId="4" fillId="4" borderId="41" xfId="2" applyFont="1" applyFill="1" applyBorder="1" applyAlignment="1">
      <alignment horizontal="center" vertical="center"/>
    </xf>
    <xf numFmtId="44" fontId="4" fillId="4" borderId="42" xfId="2" applyFont="1" applyFill="1" applyBorder="1" applyAlignment="1">
      <alignment horizontal="center" vertical="center"/>
    </xf>
    <xf numFmtId="44" fontId="4" fillId="4" borderId="43" xfId="2" applyFont="1" applyFill="1" applyBorder="1" applyAlignment="1">
      <alignment horizontal="center" vertical="center"/>
    </xf>
    <xf numFmtId="44" fontId="4" fillId="4" borderId="40" xfId="2" applyFont="1" applyFill="1" applyBorder="1" applyAlignment="1">
      <alignment horizontal="center" vertical="center"/>
    </xf>
    <xf numFmtId="44" fontId="5" fillId="4" borderId="41" xfId="2" applyFont="1" applyFill="1" applyBorder="1" applyAlignment="1">
      <alignment horizontal="center" vertical="center"/>
    </xf>
    <xf numFmtId="0" fontId="4" fillId="0" borderId="45" xfId="0" applyFont="1" applyBorder="1" applyAlignment="1">
      <alignment vertical="top"/>
    </xf>
    <xf numFmtId="0" fontId="4" fillId="0" borderId="46" xfId="0" applyFont="1" applyBorder="1" applyAlignment="1">
      <alignment horizontal="left" vertical="top"/>
    </xf>
    <xf numFmtId="0" fontId="4" fillId="0" borderId="49" xfId="0" applyFont="1" applyBorder="1" applyAlignment="1">
      <alignment wrapText="1"/>
    </xf>
    <xf numFmtId="0" fontId="4" fillId="4" borderId="18" xfId="0" applyFont="1" applyFill="1" applyBorder="1" applyAlignment="1">
      <alignment vertical="top"/>
    </xf>
    <xf numFmtId="0" fontId="4" fillId="4" borderId="4" xfId="0" applyFont="1" applyFill="1" applyBorder="1" applyAlignment="1">
      <alignment horizontal="left" vertical="top"/>
    </xf>
    <xf numFmtId="0" fontId="4" fillId="0" borderId="18" xfId="0" applyFont="1" applyBorder="1"/>
    <xf numFmtId="0" fontId="4" fillId="4" borderId="12" xfId="0" applyFont="1" applyFill="1" applyBorder="1" applyAlignment="1">
      <alignment wrapText="1"/>
    </xf>
    <xf numFmtId="0" fontId="4" fillId="4" borderId="51" xfId="0" applyFont="1" applyFill="1" applyBorder="1" applyAlignment="1">
      <alignment vertical="top"/>
    </xf>
    <xf numFmtId="0" fontId="4" fillId="4" borderId="43" xfId="0" applyFont="1" applyFill="1" applyBorder="1" applyAlignment="1">
      <alignment horizontal="left" vertical="top"/>
    </xf>
    <xf numFmtId="0" fontId="4" fillId="4" borderId="52" xfId="0" applyFont="1" applyFill="1" applyBorder="1" applyAlignment="1">
      <alignment wrapText="1"/>
    </xf>
    <xf numFmtId="0" fontId="5" fillId="0" borderId="0" xfId="0" applyFont="1" applyAlignment="1">
      <alignment horizontal="right" vertical="center"/>
    </xf>
    <xf numFmtId="44" fontId="5" fillId="5" borderId="23" xfId="0" applyNumberFormat="1" applyFont="1" applyFill="1" applyBorder="1" applyAlignment="1">
      <alignment horizontal="center" vertical="center"/>
    </xf>
    <xf numFmtId="0" fontId="4" fillId="4" borderId="24" xfId="0" applyFont="1" applyFill="1" applyBorder="1" applyAlignment="1">
      <alignment vertical="top"/>
    </xf>
    <xf numFmtId="0" fontId="5" fillId="3" borderId="55" xfId="0" applyFont="1" applyFill="1" applyBorder="1" applyAlignment="1">
      <alignment horizontal="center" vertical="center" wrapText="1"/>
    </xf>
    <xf numFmtId="0" fontId="4" fillId="0" borderId="8" xfId="0" applyFont="1" applyBorder="1" applyAlignment="1">
      <alignment vertical="top"/>
    </xf>
    <xf numFmtId="0" fontId="4" fillId="0" borderId="11" xfId="0" applyFont="1" applyBorder="1" applyAlignment="1">
      <alignment vertical="top"/>
    </xf>
    <xf numFmtId="0" fontId="4" fillId="0" borderId="7" xfId="0" applyFont="1" applyBorder="1" applyAlignment="1">
      <alignment vertical="top"/>
    </xf>
    <xf numFmtId="44" fontId="4" fillId="4" borderId="4" xfId="2" applyFont="1" applyFill="1" applyBorder="1" applyAlignment="1">
      <alignment horizontal="center" vertical="center"/>
    </xf>
    <xf numFmtId="44" fontId="4" fillId="4" borderId="12" xfId="2" applyFont="1" applyFill="1" applyBorder="1" applyAlignment="1">
      <alignment horizontal="center" vertical="center"/>
    </xf>
    <xf numFmtId="0" fontId="4" fillId="4" borderId="14" xfId="0" applyFont="1" applyFill="1" applyBorder="1" applyAlignment="1">
      <alignment vertical="top"/>
    </xf>
    <xf numFmtId="44" fontId="4" fillId="4" borderId="13" xfId="2" applyFont="1" applyFill="1" applyBorder="1" applyAlignment="1">
      <alignment horizontal="center" vertical="center"/>
    </xf>
    <xf numFmtId="44" fontId="4" fillId="4" borderId="6" xfId="2" applyFont="1" applyFill="1" applyBorder="1" applyAlignment="1">
      <alignment horizontal="center" vertical="center"/>
    </xf>
    <xf numFmtId="44" fontId="4" fillId="4" borderId="22" xfId="2" applyFont="1" applyFill="1" applyBorder="1" applyAlignment="1">
      <alignment horizontal="center" vertical="center"/>
    </xf>
    <xf numFmtId="0" fontId="4" fillId="4" borderId="6" xfId="0" applyFont="1" applyFill="1" applyBorder="1" applyAlignment="1">
      <alignment horizontal="left" vertical="top"/>
    </xf>
    <xf numFmtId="44" fontId="4" fillId="4" borderId="18" xfId="2" applyFont="1" applyFill="1" applyBorder="1" applyAlignment="1">
      <alignment horizontal="center" vertical="center"/>
    </xf>
    <xf numFmtId="0" fontId="4" fillId="4" borderId="12" xfId="0" applyFont="1" applyFill="1" applyBorder="1" applyAlignment="1">
      <alignment horizontal="left" vertical="top"/>
    </xf>
    <xf numFmtId="0" fontId="5" fillId="0" borderId="0" xfId="0" quotePrefix="1" applyFont="1" applyAlignment="1">
      <alignment horizontal="right" vertical="center" wrapText="1"/>
    </xf>
    <xf numFmtId="0" fontId="5" fillId="0" borderId="0" xfId="0" quotePrefix="1" applyFont="1" applyAlignment="1">
      <alignment horizontal="left" vertical="center" wrapText="1"/>
    </xf>
    <xf numFmtId="0" fontId="5" fillId="0" borderId="6" xfId="0" applyFont="1" applyBorder="1" applyAlignment="1">
      <alignment wrapText="1"/>
    </xf>
    <xf numFmtId="0" fontId="5" fillId="0" borderId="14" xfId="0" quotePrefix="1" applyFont="1" applyBorder="1" applyAlignment="1">
      <alignment horizontal="left" vertical="center"/>
    </xf>
    <xf numFmtId="0" fontId="5" fillId="0" borderId="14" xfId="0" quotePrefix="1" applyFont="1" applyBorder="1" applyAlignment="1">
      <alignment horizontal="center" vertical="top" wrapText="1"/>
    </xf>
    <xf numFmtId="0" fontId="4" fillId="0" borderId="7" xfId="0" applyFont="1" applyBorder="1"/>
    <xf numFmtId="0" fontId="4" fillId="0" borderId="27" xfId="0" applyFont="1" applyBorder="1" applyAlignment="1">
      <alignment wrapText="1"/>
    </xf>
    <xf numFmtId="0" fontId="4" fillId="0" borderId="0" xfId="0" quotePrefix="1" applyFont="1" applyAlignment="1">
      <alignment horizontal="left" vertical="center"/>
    </xf>
    <xf numFmtId="0" fontId="5" fillId="0" borderId="0" xfId="0" quotePrefix="1" applyFont="1" applyAlignment="1">
      <alignment horizontal="center" vertical="top" wrapText="1"/>
    </xf>
    <xf numFmtId="0" fontId="4" fillId="0" borderId="5" xfId="0" applyFont="1" applyBorder="1"/>
    <xf numFmtId="0" fontId="4" fillId="0" borderId="10" xfId="0" applyFont="1" applyBorder="1" applyAlignment="1">
      <alignment wrapText="1"/>
    </xf>
    <xf numFmtId="0" fontId="4" fillId="0" borderId="7" xfId="0" applyFont="1" applyBorder="1" applyAlignment="1">
      <alignment horizontal="center"/>
    </xf>
    <xf numFmtId="0" fontId="4" fillId="0" borderId="5" xfId="0" applyFont="1" applyBorder="1" applyAlignment="1">
      <alignment horizontal="center"/>
    </xf>
    <xf numFmtId="0" fontId="7" fillId="0" borderId="0" xfId="0" applyFont="1"/>
    <xf numFmtId="0" fontId="9" fillId="6" borderId="57" xfId="0" applyFont="1" applyFill="1" applyBorder="1" applyAlignment="1">
      <alignment vertical="center" wrapText="1"/>
    </xf>
    <xf numFmtId="0" fontId="9" fillId="6" borderId="58" xfId="0" applyFont="1" applyFill="1" applyBorder="1" applyAlignment="1">
      <alignment vertical="center" wrapText="1"/>
    </xf>
    <xf numFmtId="0" fontId="34" fillId="0" borderId="18" xfId="0" applyFont="1" applyBorder="1" applyAlignment="1">
      <alignment horizontal="left" vertical="top"/>
    </xf>
    <xf numFmtId="0" fontId="34" fillId="0" borderId="4" xfId="0" applyFont="1" applyBorder="1" applyAlignment="1">
      <alignment horizontal="left" vertical="top"/>
    </xf>
    <xf numFmtId="0" fontId="34" fillId="0" borderId="12" xfId="0" applyFont="1" applyBorder="1" applyAlignment="1">
      <alignment horizontal="left" vertical="top" wrapText="1"/>
    </xf>
    <xf numFmtId="44" fontId="34" fillId="0" borderId="11" xfId="2" applyFont="1" applyFill="1" applyBorder="1" applyAlignment="1">
      <alignment horizontal="center" vertical="top"/>
    </xf>
    <xf numFmtId="44" fontId="34" fillId="0" borderId="4" xfId="2" applyFont="1" applyFill="1" applyBorder="1" applyAlignment="1">
      <alignment horizontal="center" vertical="top"/>
    </xf>
    <xf numFmtId="44" fontId="34" fillId="0" borderId="12" xfId="2" applyFont="1" applyFill="1" applyBorder="1" applyAlignment="1">
      <alignment horizontal="center" vertical="top"/>
    </xf>
    <xf numFmtId="44" fontId="31" fillId="0" borderId="37" xfId="2" applyFont="1" applyFill="1" applyBorder="1" applyAlignment="1">
      <alignment horizontal="center" vertical="top"/>
    </xf>
    <xf numFmtId="1" fontId="31" fillId="0" borderId="34" xfId="2" applyNumberFormat="1" applyFont="1" applyFill="1" applyBorder="1" applyAlignment="1">
      <alignment horizontal="center" vertical="top"/>
    </xf>
    <xf numFmtId="0" fontId="34" fillId="0" borderId="9" xfId="0" applyFont="1" applyBorder="1" applyAlignment="1">
      <alignment horizontal="left" vertical="top"/>
    </xf>
    <xf numFmtId="1" fontId="31" fillId="0" borderId="59" xfId="2" applyNumberFormat="1" applyFont="1" applyFill="1" applyBorder="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44" fontId="5" fillId="0" borderId="23" xfId="2" applyFont="1" applyFill="1" applyBorder="1" applyAlignment="1">
      <alignment horizontal="center" vertical="center"/>
    </xf>
    <xf numFmtId="0" fontId="2" fillId="0" borderId="0" xfId="0" applyFont="1" applyAlignment="1">
      <alignment vertical="top"/>
    </xf>
    <xf numFmtId="0" fontId="2" fillId="0" borderId="0" xfId="0" applyFont="1" applyAlignment="1">
      <alignment horizontal="center" vertical="top"/>
    </xf>
    <xf numFmtId="0" fontId="7" fillId="0" borderId="0" xfId="0" applyFont="1" applyAlignment="1">
      <alignment vertical="top"/>
    </xf>
    <xf numFmtId="0" fontId="34" fillId="0" borderId="11" xfId="0" applyFont="1" applyBorder="1" applyAlignment="1">
      <alignment horizontal="left" vertical="top"/>
    </xf>
    <xf numFmtId="44" fontId="31" fillId="0" borderId="34" xfId="2" applyFont="1" applyFill="1" applyBorder="1" applyAlignment="1">
      <alignment horizontal="center" vertical="top"/>
    </xf>
    <xf numFmtId="0" fontId="4" fillId="0" borderId="0" xfId="0" applyFont="1" applyAlignment="1">
      <alignment horizontal="left" vertical="center"/>
    </xf>
    <xf numFmtId="0" fontId="34" fillId="0" borderId="8" xfId="0" applyFont="1" applyBorder="1" applyAlignment="1">
      <alignment horizontal="left" vertical="top"/>
    </xf>
    <xf numFmtId="0" fontId="9" fillId="3" borderId="4" xfId="0" applyFont="1" applyFill="1" applyBorder="1" applyAlignment="1">
      <alignment horizontal="center" vertical="center" wrapText="1"/>
    </xf>
    <xf numFmtId="0" fontId="9" fillId="3" borderId="4" xfId="0" applyFont="1" applyFill="1" applyBorder="1" applyAlignment="1">
      <alignment horizontal="center" vertical="center"/>
    </xf>
    <xf numFmtId="0" fontId="0" fillId="0" borderId="4" xfId="0" applyBorder="1" applyAlignment="1">
      <alignment vertical="center" wrapText="1"/>
    </xf>
    <xf numFmtId="0" fontId="28" fillId="0" borderId="4" xfId="0" applyFont="1" applyBorder="1" applyAlignment="1">
      <alignment horizontal="center" vertical="center" wrapText="1"/>
    </xf>
    <xf numFmtId="0" fontId="0" fillId="0" borderId="4" xfId="0" applyBorder="1" applyAlignment="1">
      <alignment horizontal="left"/>
    </xf>
    <xf numFmtId="164" fontId="0" fillId="0" borderId="12" xfId="0" applyNumberFormat="1" applyBorder="1"/>
    <xf numFmtId="0" fontId="15" fillId="3" borderId="5" xfId="0" applyFont="1" applyFill="1" applyBorder="1" applyAlignment="1">
      <alignment vertical="center"/>
    </xf>
    <xf numFmtId="0" fontId="15" fillId="3" borderId="60" xfId="0" applyFont="1" applyFill="1" applyBorder="1" applyAlignment="1">
      <alignment vertical="center" wrapText="1"/>
    </xf>
    <xf numFmtId="0" fontId="15" fillId="3" borderId="0" xfId="0" applyFont="1" applyFill="1" applyAlignment="1">
      <alignment vertical="center" wrapText="1"/>
    </xf>
    <xf numFmtId="0" fontId="15" fillId="3" borderId="61" xfId="0" applyFont="1" applyFill="1" applyBorder="1" applyAlignment="1">
      <alignment horizontal="center" vertical="center" wrapText="1"/>
    </xf>
    <xf numFmtId="0" fontId="15" fillId="3" borderId="62" xfId="0" applyFont="1" applyFill="1" applyBorder="1" applyAlignment="1">
      <alignment horizontal="center" vertical="center" wrapText="1"/>
    </xf>
    <xf numFmtId="0" fontId="15" fillId="3" borderId="63"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64" xfId="0" applyFont="1" applyBorder="1" applyAlignment="1">
      <alignment horizontal="center" vertical="center" wrapText="1"/>
    </xf>
    <xf numFmtId="0" fontId="14" fillId="0" borderId="1" xfId="0" applyFont="1" applyBorder="1" applyAlignment="1">
      <alignment vertical="center"/>
    </xf>
    <xf numFmtId="0" fontId="14" fillId="0" borderId="2" xfId="0" applyFont="1" applyBorder="1" applyAlignment="1">
      <alignment vertical="center"/>
    </xf>
    <xf numFmtId="44" fontId="14" fillId="0" borderId="2" xfId="2" applyFont="1" applyBorder="1" applyAlignment="1">
      <alignment vertical="center"/>
    </xf>
    <xf numFmtId="44" fontId="14" fillId="0" borderId="3" xfId="2" applyFont="1" applyBorder="1" applyAlignment="1">
      <alignment horizontal="center" vertical="center"/>
    </xf>
    <xf numFmtId="44" fontId="14" fillId="0" borderId="19" xfId="2" applyFont="1" applyBorder="1" applyAlignment="1">
      <alignment vertical="center"/>
    </xf>
    <xf numFmtId="44" fontId="14" fillId="0" borderId="3" xfId="2" applyFont="1" applyBorder="1" applyAlignment="1">
      <alignment vertical="center"/>
    </xf>
    <xf numFmtId="0" fontId="14" fillId="0" borderId="18" xfId="0" applyFont="1" applyBorder="1" applyAlignment="1">
      <alignment vertical="center"/>
    </xf>
    <xf numFmtId="0" fontId="14" fillId="0" borderId="4" xfId="0" applyFont="1" applyBorder="1" applyAlignment="1">
      <alignment vertical="center"/>
    </xf>
    <xf numFmtId="44" fontId="14" fillId="0" borderId="8" xfId="2" applyFont="1" applyBorder="1" applyAlignment="1">
      <alignment vertical="center"/>
    </xf>
    <xf numFmtId="44" fontId="14" fillId="0" borderId="9" xfId="2" applyFont="1" applyBorder="1" applyAlignment="1">
      <alignment vertical="center"/>
    </xf>
    <xf numFmtId="44" fontId="14" fillId="0" borderId="21" xfId="2" applyFont="1" applyBorder="1" applyAlignment="1">
      <alignment vertical="center"/>
    </xf>
    <xf numFmtId="0" fontId="14" fillId="0" borderId="22" xfId="0" applyFont="1" applyBorder="1" applyAlignment="1">
      <alignment vertical="center"/>
    </xf>
    <xf numFmtId="0" fontId="14" fillId="0" borderId="13" xfId="0" applyFont="1" applyBorder="1" applyAlignment="1">
      <alignment vertical="center"/>
    </xf>
    <xf numFmtId="44" fontId="14" fillId="0" borderId="66" xfId="2" applyFont="1" applyBorder="1" applyAlignment="1">
      <alignment vertical="center"/>
    </xf>
    <xf numFmtId="44" fontId="14" fillId="0" borderId="67" xfId="2" applyFont="1" applyBorder="1" applyAlignment="1">
      <alignment vertical="center"/>
    </xf>
    <xf numFmtId="44" fontId="14" fillId="0" borderId="68" xfId="2" applyFont="1" applyBorder="1" applyAlignment="1">
      <alignment vertical="center"/>
    </xf>
    <xf numFmtId="0" fontId="14" fillId="0" borderId="38" xfId="0" applyFont="1" applyBorder="1" applyAlignment="1">
      <alignment vertical="center"/>
    </xf>
    <xf numFmtId="0" fontId="14" fillId="0" borderId="43" xfId="0" applyFont="1" applyBorder="1" applyAlignment="1">
      <alignment vertical="center"/>
    </xf>
    <xf numFmtId="0" fontId="14" fillId="0" borderId="20" xfId="0" applyFont="1" applyBorder="1" applyAlignment="1">
      <alignment vertical="center"/>
    </xf>
    <xf numFmtId="0" fontId="14" fillId="0" borderId="9" xfId="0" applyFont="1" applyBorder="1" applyAlignment="1">
      <alignment vertical="center"/>
    </xf>
    <xf numFmtId="44" fontId="14" fillId="0" borderId="5" xfId="2" applyFont="1" applyBorder="1" applyAlignment="1">
      <alignment vertical="center"/>
    </xf>
    <xf numFmtId="44" fontId="14" fillId="0" borderId="64" xfId="2" applyFont="1" applyBorder="1" applyAlignment="1">
      <alignment vertical="center"/>
    </xf>
    <xf numFmtId="44" fontId="14" fillId="0" borderId="60" xfId="2" applyFont="1" applyBorder="1" applyAlignment="1">
      <alignment vertical="center"/>
    </xf>
    <xf numFmtId="0" fontId="36" fillId="0" borderId="22" xfId="0" applyFont="1" applyBorder="1" applyAlignment="1">
      <alignment vertical="center"/>
    </xf>
    <xf numFmtId="0" fontId="36" fillId="0" borderId="13" xfId="0" applyFont="1" applyBorder="1" applyAlignment="1">
      <alignment vertical="center"/>
    </xf>
    <xf numFmtId="0" fontId="36" fillId="0" borderId="9" xfId="0" applyFont="1" applyBorder="1" applyAlignment="1">
      <alignment vertical="center"/>
    </xf>
    <xf numFmtId="44" fontId="37" fillId="0" borderId="8" xfId="2" applyFont="1" applyBorder="1" applyAlignment="1">
      <alignment vertical="center"/>
    </xf>
    <xf numFmtId="44" fontId="37" fillId="0" borderId="9" xfId="2" applyFont="1" applyBorder="1" applyAlignment="1">
      <alignment vertical="center"/>
    </xf>
    <xf numFmtId="0" fontId="35" fillId="0" borderId="0" xfId="0" applyFont="1" applyAlignment="1">
      <alignment vertical="center"/>
    </xf>
    <xf numFmtId="0" fontId="36" fillId="0" borderId="4" xfId="0" applyFont="1" applyBorder="1" applyAlignment="1">
      <alignment vertical="center"/>
    </xf>
    <xf numFmtId="44" fontId="37" fillId="0" borderId="5" xfId="2" applyFont="1" applyBorder="1" applyAlignment="1">
      <alignment vertical="center"/>
    </xf>
    <xf numFmtId="44" fontId="37" fillId="0" borderId="64" xfId="2" applyFont="1" applyBorder="1" applyAlignment="1">
      <alignment vertical="center"/>
    </xf>
    <xf numFmtId="0" fontId="35" fillId="0" borderId="0" xfId="0" applyFont="1"/>
    <xf numFmtId="0" fontId="15" fillId="3" borderId="8" xfId="0" applyFont="1" applyFill="1" applyBorder="1" applyAlignment="1">
      <alignment vertical="center"/>
    </xf>
    <xf numFmtId="0" fontId="15" fillId="3" borderId="9" xfId="0" applyFont="1" applyFill="1" applyBorder="1" applyAlignment="1">
      <alignment horizontal="center" vertical="center"/>
    </xf>
    <xf numFmtId="0" fontId="15" fillId="3" borderId="9" xfId="0" applyFont="1" applyFill="1" applyBorder="1" applyAlignment="1">
      <alignment horizontal="center" vertical="center" wrapText="1"/>
    </xf>
    <xf numFmtId="0" fontId="14" fillId="0" borderId="11" xfId="0" applyFont="1" applyBorder="1"/>
    <xf numFmtId="0" fontId="14" fillId="0" borderId="4" xfId="0" applyFont="1" applyBorder="1" applyAlignment="1">
      <alignment horizontal="center"/>
    </xf>
    <xf numFmtId="0" fontId="14" fillId="0" borderId="13" xfId="0" applyFont="1" applyBorder="1" applyAlignment="1">
      <alignment horizontal="center"/>
    </xf>
    <xf numFmtId="44" fontId="14" fillId="0" borderId="13" xfId="2" applyFont="1" applyBorder="1" applyAlignment="1">
      <alignment horizontal="center"/>
    </xf>
    <xf numFmtId="0" fontId="27" fillId="0" borderId="0" xfId="0" applyFont="1"/>
    <xf numFmtId="0" fontId="14" fillId="0" borderId="7" xfId="0" applyFont="1" applyBorder="1"/>
    <xf numFmtId="44" fontId="15" fillId="0" borderId="23" xfId="2" applyFont="1" applyFill="1" applyBorder="1" applyAlignment="1">
      <alignment horizont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13" fillId="0" borderId="0" xfId="0" applyFont="1"/>
    <xf numFmtId="0" fontId="44" fillId="0" borderId="0" xfId="0" applyFont="1" applyAlignment="1">
      <alignment vertical="center"/>
    </xf>
    <xf numFmtId="0" fontId="13" fillId="0" borderId="0" xfId="0" applyFont="1" applyAlignment="1">
      <alignment horizontal="left" vertical="center"/>
    </xf>
    <xf numFmtId="0" fontId="38" fillId="3" borderId="0" xfId="0" applyFont="1" applyFill="1" applyAlignment="1">
      <alignment vertical="center"/>
    </xf>
    <xf numFmtId="0" fontId="38" fillId="3" borderId="0" xfId="0" applyFont="1" applyFill="1" applyAlignment="1">
      <alignment vertical="center" wrapText="1"/>
    </xf>
    <xf numFmtId="0" fontId="45" fillId="0" borderId="0" xfId="0" applyFont="1" applyAlignment="1">
      <alignment vertical="center"/>
    </xf>
    <xf numFmtId="0" fontId="14" fillId="8" borderId="56" xfId="0" applyFont="1" applyFill="1" applyBorder="1" applyAlignment="1">
      <alignment vertical="center" wrapText="1"/>
    </xf>
    <xf numFmtId="0" fontId="14" fillId="8" borderId="56" xfId="0" applyFont="1" applyFill="1" applyBorder="1" applyAlignment="1">
      <alignment vertical="center"/>
    </xf>
    <xf numFmtId="0" fontId="14" fillId="0" borderId="56" xfId="0" applyFont="1" applyBorder="1" applyAlignment="1">
      <alignment vertical="center"/>
    </xf>
    <xf numFmtId="0" fontId="14" fillId="9" borderId="56" xfId="0" applyFont="1" applyFill="1" applyBorder="1" applyAlignment="1">
      <alignment vertical="center"/>
    </xf>
    <xf numFmtId="0" fontId="46" fillId="8" borderId="56" xfId="0" applyFont="1" applyFill="1" applyBorder="1" applyAlignment="1">
      <alignment horizontal="right" vertical="center"/>
    </xf>
    <xf numFmtId="0" fontId="46" fillId="0" borderId="56" xfId="0" applyFont="1" applyBorder="1" applyAlignment="1">
      <alignment horizontal="right" vertical="center"/>
    </xf>
    <xf numFmtId="0" fontId="9" fillId="3" borderId="4" xfId="0" applyFont="1" applyFill="1" applyBorder="1" applyAlignment="1">
      <alignment horizontal="center" wrapText="1"/>
    </xf>
    <xf numFmtId="0" fontId="4" fillId="0" borderId="26" xfId="0" applyFont="1" applyBorder="1" applyAlignment="1">
      <alignment vertical="center" wrapText="1"/>
    </xf>
    <xf numFmtId="0" fontId="4" fillId="4" borderId="26" xfId="0" applyFont="1" applyFill="1" applyBorder="1" applyAlignment="1">
      <alignment vertical="center" wrapText="1"/>
    </xf>
    <xf numFmtId="0" fontId="5" fillId="0" borderId="4" xfId="0" applyFont="1" applyBorder="1" applyAlignment="1">
      <alignment vertical="center" wrapText="1"/>
    </xf>
    <xf numFmtId="10" fontId="5" fillId="0" borderId="4" xfId="0" applyNumberFormat="1" applyFont="1" applyBorder="1" applyAlignment="1">
      <alignment horizontal="center" vertical="center"/>
    </xf>
    <xf numFmtId="0" fontId="20" fillId="0" borderId="0" xfId="1" applyFont="1"/>
    <xf numFmtId="0" fontId="22" fillId="10" borderId="38" xfId="1" applyFont="1" applyFill="1" applyBorder="1" applyAlignment="1">
      <alignment horizontal="center" vertical="center" wrapText="1"/>
    </xf>
    <xf numFmtId="0" fontId="22" fillId="10" borderId="52" xfId="1" applyFont="1" applyFill="1" applyBorder="1" applyAlignment="1">
      <alignment horizontal="center" vertical="center" wrapText="1"/>
    </xf>
    <xf numFmtId="0" fontId="20" fillId="10" borderId="44" xfId="1" applyFont="1" applyFill="1" applyBorder="1" applyAlignment="1">
      <alignment horizontal="center" vertical="center"/>
    </xf>
    <xf numFmtId="0" fontId="25" fillId="10" borderId="15" xfId="1" applyFont="1" applyFill="1" applyBorder="1" applyAlignment="1">
      <alignment vertical="center" wrapText="1"/>
    </xf>
    <xf numFmtId="0" fontId="20" fillId="10" borderId="1" xfId="1" applyFont="1" applyFill="1" applyBorder="1" applyAlignment="1">
      <alignment horizontal="center" vertical="center" wrapText="1"/>
    </xf>
    <xf numFmtId="1" fontId="20" fillId="10" borderId="1" xfId="1" applyNumberFormat="1" applyFont="1" applyFill="1" applyBorder="1" applyAlignment="1">
      <alignment horizontal="center" vertical="center"/>
    </xf>
    <xf numFmtId="1" fontId="20" fillId="10" borderId="36" xfId="1" applyNumberFormat="1" applyFont="1" applyFill="1" applyBorder="1" applyAlignment="1">
      <alignment horizontal="center" vertical="center"/>
    </xf>
    <xf numFmtId="44" fontId="20" fillId="10" borderId="75" xfId="1" applyNumberFormat="1" applyFont="1" applyFill="1" applyBorder="1" applyAlignment="1">
      <alignment horizontal="center" vertical="center"/>
    </xf>
    <xf numFmtId="0" fontId="20" fillId="10" borderId="34" xfId="1" applyFont="1" applyFill="1" applyBorder="1" applyAlignment="1">
      <alignment horizontal="center" vertical="center"/>
    </xf>
    <xf numFmtId="0" fontId="25" fillId="10" borderId="24" xfId="1" applyFont="1" applyFill="1" applyBorder="1" applyAlignment="1">
      <alignment vertical="center" wrapText="1"/>
    </xf>
    <xf numFmtId="0" fontId="20" fillId="10" borderId="18" xfId="1" applyFont="1" applyFill="1" applyBorder="1" applyAlignment="1">
      <alignment horizontal="center" vertical="center" wrapText="1"/>
    </xf>
    <xf numFmtId="1" fontId="20" fillId="10" borderId="18" xfId="1" applyNumberFormat="1" applyFont="1" applyFill="1" applyBorder="1" applyAlignment="1">
      <alignment horizontal="center" vertical="center"/>
    </xf>
    <xf numFmtId="1" fontId="20" fillId="10" borderId="24" xfId="1" applyNumberFormat="1" applyFont="1" applyFill="1" applyBorder="1" applyAlignment="1">
      <alignment horizontal="center" vertical="center"/>
    </xf>
    <xf numFmtId="0" fontId="20" fillId="10" borderId="35" xfId="1" applyFont="1" applyFill="1" applyBorder="1" applyAlignment="1">
      <alignment horizontal="center" vertical="center"/>
    </xf>
    <xf numFmtId="0" fontId="20" fillId="10" borderId="22" xfId="1" applyFont="1" applyFill="1" applyBorder="1" applyAlignment="1">
      <alignment horizontal="center" vertical="center" wrapText="1"/>
    </xf>
    <xf numFmtId="1" fontId="20" fillId="10" borderId="22" xfId="1" applyNumberFormat="1" applyFont="1" applyFill="1" applyBorder="1" applyAlignment="1">
      <alignment horizontal="center" vertical="center"/>
    </xf>
    <xf numFmtId="1" fontId="20" fillId="10" borderId="14" xfId="1" applyNumberFormat="1" applyFont="1" applyFill="1" applyBorder="1" applyAlignment="1">
      <alignment horizontal="center" vertical="center"/>
    </xf>
    <xf numFmtId="0" fontId="25" fillId="10" borderId="14" xfId="1" applyFont="1" applyFill="1" applyBorder="1" applyAlignment="1">
      <alignment vertical="center" wrapText="1"/>
    </xf>
    <xf numFmtId="0" fontId="20" fillId="10" borderId="76" xfId="1" applyFont="1" applyFill="1" applyBorder="1" applyAlignment="1">
      <alignment horizontal="center" vertical="center" wrapText="1"/>
    </xf>
    <xf numFmtId="0" fontId="20" fillId="10" borderId="41" xfId="1" applyFont="1" applyFill="1" applyBorder="1" applyAlignment="1">
      <alignment horizontal="center" vertical="center"/>
    </xf>
    <xf numFmtId="0" fontId="25" fillId="10" borderId="39" xfId="1" applyFont="1" applyFill="1" applyBorder="1" applyAlignment="1">
      <alignment vertical="center" wrapText="1"/>
    </xf>
    <xf numFmtId="0" fontId="20" fillId="10" borderId="38" xfId="1" applyFont="1" applyFill="1" applyBorder="1" applyAlignment="1">
      <alignment horizontal="center" vertical="center" wrapText="1"/>
    </xf>
    <xf numFmtId="1" fontId="20" fillId="10" borderId="38" xfId="1" applyNumberFormat="1" applyFont="1" applyFill="1" applyBorder="1" applyAlignment="1">
      <alignment horizontal="center" vertical="center"/>
    </xf>
    <xf numFmtId="1" fontId="20" fillId="10" borderId="39" xfId="1" applyNumberFormat="1" applyFont="1" applyFill="1" applyBorder="1" applyAlignment="1">
      <alignment horizontal="center" vertical="center"/>
    </xf>
    <xf numFmtId="1" fontId="22" fillId="0" borderId="0" xfId="1" applyNumberFormat="1" applyFont="1" applyAlignment="1">
      <alignment vertical="center"/>
    </xf>
    <xf numFmtId="0" fontId="22" fillId="0" borderId="0" xfId="1" applyFont="1" applyAlignment="1">
      <alignment vertical="center"/>
    </xf>
    <xf numFmtId="1" fontId="22" fillId="0" borderId="0" xfId="1" applyNumberFormat="1" applyFont="1" applyAlignment="1">
      <alignment horizontal="right" vertical="center"/>
    </xf>
    <xf numFmtId="44" fontId="20" fillId="0" borderId="0" xfId="1" applyNumberFormat="1" applyFont="1" applyAlignment="1">
      <alignment horizontal="center" vertical="center"/>
    </xf>
    <xf numFmtId="0" fontId="20" fillId="10" borderId="24" xfId="1" applyFont="1" applyFill="1" applyBorder="1" applyAlignment="1">
      <alignment vertical="center" wrapText="1"/>
    </xf>
    <xf numFmtId="44" fontId="20" fillId="10" borderId="17" xfId="1" applyNumberFormat="1" applyFont="1" applyFill="1" applyBorder="1" applyAlignment="1">
      <alignment horizontal="center" vertical="center"/>
    </xf>
    <xf numFmtId="0" fontId="22" fillId="10" borderId="23" xfId="1" applyFont="1" applyFill="1" applyBorder="1" applyAlignment="1">
      <alignment horizontal="right" vertical="center"/>
    </xf>
    <xf numFmtId="0" fontId="20" fillId="0" borderId="0" xfId="5" applyFont="1" applyAlignment="1">
      <alignment vertical="top" wrapText="1"/>
    </xf>
    <xf numFmtId="0" fontId="26" fillId="0" borderId="4" xfId="6" applyFont="1" applyBorder="1" applyAlignment="1">
      <alignment horizontal="left" vertical="center"/>
    </xf>
    <xf numFmtId="0" fontId="26" fillId="0" borderId="4" xfId="6" applyFont="1" applyBorder="1" applyAlignment="1">
      <alignment horizontal="left" vertical="center" wrapText="1"/>
    </xf>
    <xf numFmtId="0" fontId="26" fillId="0" borderId="4" xfId="6" applyFont="1" applyBorder="1" applyAlignment="1">
      <alignment horizontal="center" vertical="center" wrapText="1"/>
    </xf>
    <xf numFmtId="165" fontId="26" fillId="0" borderId="3" xfId="7" applyNumberFormat="1" applyFont="1" applyFill="1" applyBorder="1" applyAlignment="1">
      <alignment horizontal="center" vertical="center"/>
    </xf>
    <xf numFmtId="0" fontId="25" fillId="0" borderId="4" xfId="6" applyFont="1" applyBorder="1" applyAlignment="1">
      <alignment horizontal="left" vertical="top" wrapText="1"/>
    </xf>
    <xf numFmtId="0" fontId="25" fillId="0" borderId="4" xfId="6" applyFont="1" applyBorder="1" applyAlignment="1">
      <alignment vertical="top" wrapText="1"/>
    </xf>
    <xf numFmtId="0" fontId="25" fillId="0" borderId="4" xfId="6" applyFont="1" applyBorder="1" applyAlignment="1">
      <alignment horizontal="center" vertical="top" wrapText="1"/>
    </xf>
    <xf numFmtId="0" fontId="25" fillId="0" borderId="4" xfId="6" applyFont="1" applyBorder="1" applyAlignment="1">
      <alignment vertical="top"/>
    </xf>
    <xf numFmtId="0" fontId="25" fillId="0" borderId="4" xfId="6" applyFont="1" applyBorder="1" applyAlignment="1">
      <alignment horizontal="left" vertical="top"/>
    </xf>
    <xf numFmtId="3" fontId="25" fillId="0" borderId="4" xfId="6" applyNumberFormat="1" applyFont="1" applyBorder="1" applyAlignment="1">
      <alignment horizontal="left" vertical="top" wrapText="1"/>
    </xf>
    <xf numFmtId="0" fontId="25" fillId="0" borderId="4" xfId="1" applyFont="1" applyBorder="1" applyAlignment="1">
      <alignment horizontal="left" vertical="top" wrapText="1"/>
    </xf>
    <xf numFmtId="0" fontId="25" fillId="0" borderId="12" xfId="6" applyFont="1" applyBorder="1" applyAlignment="1">
      <alignment horizontal="left" vertical="top" wrapText="1"/>
    </xf>
    <xf numFmtId="0" fontId="25" fillId="0" borderId="11" xfId="6" applyFont="1" applyBorder="1" applyAlignment="1">
      <alignment horizontal="left" vertical="top" wrapText="1"/>
    </xf>
    <xf numFmtId="0" fontId="25" fillId="0" borderId="4" xfId="1" applyFont="1" applyBorder="1" applyAlignment="1">
      <alignment horizontal="center" vertical="top" wrapText="1"/>
    </xf>
    <xf numFmtId="0" fontId="25" fillId="0" borderId="4" xfId="8" applyFont="1" applyBorder="1" applyAlignment="1">
      <alignment horizontal="left" vertical="top" wrapText="1"/>
    </xf>
    <xf numFmtId="0" fontId="25" fillId="0" borderId="9" xfId="8" applyFont="1" applyBorder="1" applyAlignment="1">
      <alignment horizontal="left" vertical="top" wrapText="1"/>
    </xf>
    <xf numFmtId="0" fontId="25" fillId="0" borderId="4" xfId="8" applyFont="1" applyBorder="1" applyAlignment="1">
      <alignment horizontal="center" vertical="top" wrapText="1"/>
    </xf>
    <xf numFmtId="44" fontId="26" fillId="0" borderId="23" xfId="9" applyFont="1" applyFill="1" applyBorder="1" applyAlignment="1">
      <alignment horizontal="center" vertical="center"/>
    </xf>
    <xf numFmtId="0" fontId="25" fillId="0" borderId="0" xfId="5" applyFont="1" applyAlignment="1">
      <alignment horizontal="center" vertical="justify"/>
    </xf>
    <xf numFmtId="0" fontId="25" fillId="0" borderId="0" xfId="5" applyFont="1" applyAlignment="1">
      <alignment vertical="top" wrapText="1"/>
    </xf>
    <xf numFmtId="0" fontId="25" fillId="0" borderId="0" xfId="5" applyFont="1" applyAlignment="1">
      <alignment horizontal="center" vertical="justify" wrapText="1"/>
    </xf>
    <xf numFmtId="0" fontId="26" fillId="0" borderId="12" xfId="10" applyFont="1" applyBorder="1" applyAlignment="1">
      <alignment vertical="center" wrapText="1"/>
    </xf>
    <xf numFmtId="0" fontId="26" fillId="0" borderId="4" xfId="10" applyFont="1" applyBorder="1" applyAlignment="1">
      <alignment vertical="center" wrapText="1"/>
    </xf>
    <xf numFmtId="0" fontId="26" fillId="0" borderId="4" xfId="10" applyFont="1" applyBorder="1" applyAlignment="1">
      <alignment horizontal="center" vertical="center" wrapText="1"/>
    </xf>
    <xf numFmtId="165" fontId="26" fillId="0" borderId="4" xfId="11" applyNumberFormat="1" applyFont="1" applyFill="1" applyBorder="1" applyAlignment="1">
      <alignment horizontal="center" vertical="center" wrapText="1"/>
    </xf>
    <xf numFmtId="165" fontId="25" fillId="0" borderId="4" xfId="11" applyNumberFormat="1" applyFont="1" applyFill="1" applyBorder="1" applyAlignment="1" applyProtection="1">
      <alignment horizontal="center" vertical="center" wrapText="1"/>
    </xf>
    <xf numFmtId="0" fontId="25" fillId="0" borderId="4" xfId="10" applyFont="1" applyBorder="1" applyAlignment="1">
      <alignment vertical="top" wrapText="1"/>
    </xf>
    <xf numFmtId="0" fontId="25" fillId="0" borderId="4" xfId="10" applyFont="1" applyBorder="1" applyAlignment="1">
      <alignment horizontal="center" vertical="top" wrapText="1"/>
    </xf>
    <xf numFmtId="165" fontId="25" fillId="0" borderId="4" xfId="11" applyNumberFormat="1" applyFont="1" applyFill="1" applyBorder="1" applyAlignment="1" applyProtection="1">
      <alignment horizontal="center" vertical="top" wrapText="1"/>
    </xf>
    <xf numFmtId="166" fontId="25" fillId="0" borderId="4" xfId="11" applyNumberFormat="1" applyFont="1" applyFill="1" applyBorder="1" applyAlignment="1" applyProtection="1">
      <alignment horizontal="center" vertical="top" wrapText="1"/>
    </xf>
    <xf numFmtId="165" fontId="26" fillId="0" borderId="4" xfId="11" applyNumberFormat="1" applyFont="1" applyFill="1" applyBorder="1" applyAlignment="1">
      <alignment horizontal="center" vertical="top" wrapText="1"/>
    </xf>
    <xf numFmtId="0" fontId="25" fillId="0" borderId="12" xfId="10" applyFont="1" applyBorder="1" applyAlignment="1">
      <alignment vertical="top" wrapText="1"/>
    </xf>
    <xf numFmtId="8" fontId="25" fillId="0" borderId="4" xfId="12" applyNumberFormat="1" applyFont="1" applyFill="1" applyBorder="1" applyAlignment="1" applyProtection="1">
      <alignment horizontal="center" vertical="top" wrapText="1"/>
    </xf>
    <xf numFmtId="0" fontId="26" fillId="7" borderId="28" xfId="6" applyFont="1" applyFill="1" applyBorder="1" applyAlignment="1">
      <alignment horizontal="left" vertical="center"/>
    </xf>
    <xf numFmtId="0" fontId="26" fillId="7" borderId="33" xfId="6" applyFont="1" applyFill="1" applyBorder="1" applyAlignment="1">
      <alignment horizontal="left" vertical="center" wrapText="1"/>
    </xf>
    <xf numFmtId="0" fontId="25" fillId="4" borderId="20" xfId="6" applyFont="1" applyFill="1" applyBorder="1" applyAlignment="1">
      <alignment horizontal="left" vertical="top" wrapText="1"/>
    </xf>
    <xf numFmtId="0" fontId="25" fillId="4" borderId="9" xfId="6" applyFont="1" applyFill="1" applyBorder="1" applyAlignment="1">
      <alignment vertical="top" wrapText="1"/>
    </xf>
    <xf numFmtId="0" fontId="25" fillId="0" borderId="18" xfId="6" applyFont="1" applyBorder="1" applyAlignment="1">
      <alignment horizontal="left" vertical="top" wrapText="1"/>
    </xf>
    <xf numFmtId="0" fontId="25" fillId="4" borderId="18" xfId="6" applyFont="1" applyFill="1" applyBorder="1" applyAlignment="1">
      <alignment horizontal="left" vertical="top" wrapText="1"/>
    </xf>
    <xf numFmtId="0" fontId="25" fillId="4" borderId="4" xfId="6" applyFont="1" applyFill="1" applyBorder="1" applyAlignment="1">
      <alignment vertical="top" wrapText="1"/>
    </xf>
    <xf numFmtId="0" fontId="25" fillId="4" borderId="4" xfId="6" applyFont="1" applyFill="1" applyBorder="1" applyAlignment="1">
      <alignment horizontal="left" vertical="top" wrapText="1"/>
    </xf>
    <xf numFmtId="0" fontId="25" fillId="4" borderId="77" xfId="6" applyFont="1" applyFill="1" applyBorder="1" applyAlignment="1">
      <alignment horizontal="left" vertical="top" wrapText="1"/>
    </xf>
    <xf numFmtId="165" fontId="25" fillId="0" borderId="59" xfId="11" applyNumberFormat="1" applyFont="1" applyFill="1" applyBorder="1" applyAlignment="1" applyProtection="1">
      <alignment horizontal="center" vertical="center" wrapText="1"/>
    </xf>
    <xf numFmtId="165" fontId="26" fillId="0" borderId="59" xfId="11" applyNumberFormat="1" applyFont="1" applyFill="1" applyBorder="1" applyAlignment="1">
      <alignment horizontal="center" vertical="center" wrapText="1"/>
    </xf>
    <xf numFmtId="0" fontId="25" fillId="0" borderId="9" xfId="1" applyFont="1" applyBorder="1" applyAlignment="1">
      <alignment horizontal="center" vertical="top" wrapText="1"/>
    </xf>
    <xf numFmtId="44" fontId="26" fillId="0" borderId="0" xfId="9" applyFont="1" applyFill="1" applyBorder="1" applyAlignment="1">
      <alignment horizontal="center" vertical="center"/>
    </xf>
    <xf numFmtId="0" fontId="22" fillId="10" borderId="29" xfId="1" applyFont="1" applyFill="1" applyBorder="1" applyAlignment="1">
      <alignment horizontal="center" vertical="center" wrapText="1"/>
    </xf>
    <xf numFmtId="0" fontId="22" fillId="10" borderId="69" xfId="1" applyFont="1" applyFill="1" applyBorder="1" applyAlignment="1">
      <alignment horizontal="center" vertical="center" wrapText="1"/>
    </xf>
    <xf numFmtId="0" fontId="25" fillId="0" borderId="0" xfId="5" applyFont="1" applyAlignment="1">
      <alignment horizontal="left" vertical="justify" wrapText="1"/>
    </xf>
    <xf numFmtId="0" fontId="25" fillId="0" borderId="0" xfId="5" applyFont="1" applyAlignment="1">
      <alignment horizontal="left" vertical="justify"/>
    </xf>
    <xf numFmtId="0" fontId="17" fillId="0" borderId="24" xfId="0" applyFont="1" applyBorder="1" applyAlignment="1">
      <alignment vertical="center"/>
    </xf>
    <xf numFmtId="44" fontId="17" fillId="0" borderId="17" xfId="2" applyFont="1" applyFill="1" applyBorder="1" applyAlignment="1">
      <alignment horizontal="center" vertical="center"/>
    </xf>
    <xf numFmtId="44" fontId="17" fillId="0" borderId="18" xfId="2" applyFont="1" applyFill="1" applyBorder="1" applyAlignment="1">
      <alignment horizontal="center" vertical="center"/>
    </xf>
    <xf numFmtId="44" fontId="17" fillId="0" borderId="4" xfId="2" applyFont="1" applyFill="1" applyBorder="1" applyAlignment="1">
      <alignment horizontal="center" vertical="center"/>
    </xf>
    <xf numFmtId="0" fontId="28" fillId="0" borderId="0" xfId="0" applyFont="1"/>
    <xf numFmtId="44" fontId="0" fillId="0" borderId="0" xfId="0" applyNumberFormat="1"/>
    <xf numFmtId="44" fontId="28" fillId="0" borderId="0" xfId="0" applyNumberFormat="1" applyFont="1"/>
    <xf numFmtId="44" fontId="15" fillId="0" borderId="23" xfId="0" applyNumberFormat="1" applyFont="1" applyBorder="1" applyAlignment="1">
      <alignment horizontal="center"/>
    </xf>
    <xf numFmtId="0" fontId="4" fillId="0" borderId="13" xfId="0" applyFont="1" applyBorder="1"/>
    <xf numFmtId="0" fontId="4" fillId="0" borderId="6" xfId="0" applyFont="1" applyBorder="1"/>
    <xf numFmtId="0" fontId="5" fillId="0" borderId="13" xfId="0" applyFont="1" applyBorder="1"/>
    <xf numFmtId="44" fontId="6" fillId="0" borderId="13" xfId="0" applyNumberFormat="1" applyFont="1" applyBorder="1"/>
    <xf numFmtId="0" fontId="4" fillId="4" borderId="40" xfId="0" applyFont="1" applyFill="1" applyBorder="1" applyAlignment="1">
      <alignment wrapText="1"/>
    </xf>
    <xf numFmtId="0" fontId="4" fillId="4" borderId="39" xfId="0" applyFont="1" applyFill="1" applyBorder="1" applyAlignment="1">
      <alignment horizontal="center" wrapText="1"/>
    </xf>
    <xf numFmtId="0" fontId="5" fillId="3" borderId="53" xfId="0" applyFont="1" applyFill="1" applyBorder="1" applyAlignment="1">
      <alignment horizontal="center" vertical="center" wrapText="1"/>
    </xf>
    <xf numFmtId="0" fontId="4" fillId="0" borderId="4" xfId="0" applyFont="1" applyBorder="1" applyAlignment="1">
      <alignment horizontal="center"/>
    </xf>
    <xf numFmtId="0" fontId="4" fillId="0" borderId="4" xfId="0" applyFont="1" applyBorder="1" applyAlignment="1">
      <alignment horizontal="center" wrapText="1"/>
    </xf>
    <xf numFmtId="0" fontId="4" fillId="0" borderId="4" xfId="0" applyFont="1" applyBorder="1" applyAlignment="1">
      <alignment horizontal="center" vertical="top" wrapText="1"/>
    </xf>
    <xf numFmtId="0" fontId="4" fillId="4" borderId="4" xfId="0" applyFont="1" applyFill="1" applyBorder="1" applyAlignment="1">
      <alignment horizontal="center" wrapText="1"/>
    </xf>
    <xf numFmtId="44" fontId="14" fillId="8" borderId="56" xfId="0" applyNumberFormat="1" applyFont="1" applyFill="1" applyBorder="1" applyAlignment="1">
      <alignment vertical="center"/>
    </xf>
    <xf numFmtId="0" fontId="48" fillId="0" borderId="0" xfId="3" applyFont="1" applyAlignment="1">
      <alignment horizontal="left" vertical="top"/>
    </xf>
    <xf numFmtId="0" fontId="19" fillId="0" borderId="0" xfId="3" applyFont="1" applyAlignment="1">
      <alignment vertical="center"/>
    </xf>
    <xf numFmtId="0" fontId="20" fillId="0" borderId="0" xfId="3" applyFont="1"/>
    <xf numFmtId="44" fontId="22" fillId="0" borderId="59" xfId="1" applyNumberFormat="1" applyFont="1" applyBorder="1" applyAlignment="1">
      <alignment horizontal="center" vertical="center"/>
    </xf>
    <xf numFmtId="0" fontId="50" fillId="0" borderId="0" xfId="3" applyFont="1" applyAlignment="1">
      <alignment vertical="center"/>
    </xf>
    <xf numFmtId="0" fontId="21" fillId="0" borderId="0" xfId="3" applyFont="1"/>
    <xf numFmtId="0" fontId="25" fillId="0" borderId="0" xfId="3" applyFont="1"/>
    <xf numFmtId="0" fontId="25" fillId="0" borderId="0" xfId="3" applyFont="1" applyAlignment="1">
      <alignment vertical="center"/>
    </xf>
    <xf numFmtId="0" fontId="20" fillId="0" borderId="0" xfId="3" applyFont="1" applyAlignment="1">
      <alignment vertical="center"/>
    </xf>
    <xf numFmtId="44" fontId="25" fillId="0" borderId="9" xfId="1" applyNumberFormat="1" applyFont="1" applyBorder="1" applyAlignment="1">
      <alignment horizontal="left" vertical="top" wrapText="1"/>
    </xf>
    <xf numFmtId="0" fontId="51" fillId="0" borderId="4" xfId="3" applyFont="1" applyBorder="1" applyAlignment="1">
      <alignment vertical="center" wrapText="1"/>
    </xf>
    <xf numFmtId="0" fontId="25" fillId="0" borderId="4" xfId="3" applyFont="1" applyBorder="1" applyAlignment="1">
      <alignment vertical="top" wrapText="1"/>
    </xf>
    <xf numFmtId="0" fontId="26" fillId="0" borderId="0" xfId="3" applyFont="1" applyAlignment="1">
      <alignment horizontal="right" vertical="center"/>
    </xf>
    <xf numFmtId="0" fontId="52" fillId="0" borderId="0" xfId="3" applyFont="1" applyAlignment="1">
      <alignment horizontal="left" vertical="top"/>
    </xf>
    <xf numFmtId="0" fontId="52" fillId="0" borderId="0" xfId="3" applyFont="1" applyAlignment="1">
      <alignment vertical="center"/>
    </xf>
    <xf numFmtId="0" fontId="52" fillId="0" borderId="0" xfId="3" applyFont="1" applyAlignment="1">
      <alignment horizontal="center" vertical="center"/>
    </xf>
    <xf numFmtId="0" fontId="52" fillId="0" borderId="0" xfId="3" applyFont="1" applyAlignment="1">
      <alignment horizontal="left" vertical="center"/>
    </xf>
    <xf numFmtId="0" fontId="53" fillId="0" borderId="0" xfId="3" applyFont="1"/>
    <xf numFmtId="0" fontId="25" fillId="0" borderId="0" xfId="3" applyFont="1" applyAlignment="1">
      <alignment horizontal="center"/>
    </xf>
    <xf numFmtId="0" fontId="25" fillId="0" borderId="0" xfId="3" applyFont="1" applyAlignment="1">
      <alignment vertical="top"/>
    </xf>
    <xf numFmtId="49" fontId="25" fillId="0" borderId="0" xfId="3" applyNumberFormat="1" applyFont="1" applyAlignment="1">
      <alignment horizontal="center" vertical="top"/>
    </xf>
    <xf numFmtId="0" fontId="25" fillId="0" borderId="0" xfId="3" applyFont="1" applyAlignment="1">
      <alignment horizontal="left" vertical="center"/>
    </xf>
    <xf numFmtId="0" fontId="25" fillId="0" borderId="4" xfId="3" applyFont="1" applyBorder="1" applyAlignment="1">
      <alignment horizontal="center" vertical="top" wrapText="1"/>
    </xf>
    <xf numFmtId="0" fontId="20" fillId="0" borderId="0" xfId="3" applyFont="1" applyAlignment="1">
      <alignment vertical="top"/>
    </xf>
    <xf numFmtId="0" fontId="20" fillId="0" borderId="0" xfId="3" applyFont="1" applyAlignment="1">
      <alignment horizontal="center"/>
    </xf>
    <xf numFmtId="0" fontId="47" fillId="0" borderId="0" xfId="3"/>
    <xf numFmtId="0" fontId="47" fillId="0" borderId="0" xfId="3" applyAlignment="1">
      <alignment horizontal="center"/>
    </xf>
    <xf numFmtId="0" fontId="14" fillId="0" borderId="0" xfId="3" applyFont="1"/>
    <xf numFmtId="0" fontId="14" fillId="0" borderId="27" xfId="3" applyFont="1" applyBorder="1"/>
    <xf numFmtId="0" fontId="14" fillId="0" borderId="0" xfId="3" applyFont="1" applyAlignment="1">
      <alignment horizontal="center"/>
    </xf>
    <xf numFmtId="0" fontId="25" fillId="0" borderId="33" xfId="3" applyFont="1" applyBorder="1" applyAlignment="1">
      <alignment horizontal="left" vertical="center"/>
    </xf>
    <xf numFmtId="0" fontId="25" fillId="0" borderId="33" xfId="3" applyFont="1" applyBorder="1" applyAlignment="1">
      <alignment horizontal="left" vertical="center" wrapText="1"/>
    </xf>
    <xf numFmtId="0" fontId="25" fillId="0" borderId="55" xfId="3" applyFont="1" applyBorder="1" applyAlignment="1">
      <alignment horizontal="left" vertical="center"/>
    </xf>
    <xf numFmtId="0" fontId="20" fillId="0" borderId="9" xfId="3" applyFont="1" applyBorder="1" applyAlignment="1">
      <alignment horizontal="left" vertical="top" wrapText="1"/>
    </xf>
    <xf numFmtId="0" fontId="20" fillId="0" borderId="9" xfId="3" applyFont="1" applyBorder="1" applyAlignment="1">
      <alignment horizontal="left" vertical="top"/>
    </xf>
    <xf numFmtId="0" fontId="20" fillId="0" borderId="9" xfId="3" applyFont="1" applyBorder="1" applyAlignment="1">
      <alignment horizontal="center" vertical="top"/>
    </xf>
    <xf numFmtId="44" fontId="20" fillId="0" borderId="9" xfId="3" applyNumberFormat="1" applyFont="1" applyBorder="1" applyAlignment="1">
      <alignment horizontal="left" vertical="top"/>
    </xf>
    <xf numFmtId="0" fontId="20" fillId="0" borderId="4" xfId="3" applyFont="1" applyBorder="1" applyAlignment="1">
      <alignment horizontal="left" vertical="top" wrapText="1"/>
    </xf>
    <xf numFmtId="0" fontId="20" fillId="0" borderId="4" xfId="3" applyFont="1" applyBorder="1" applyAlignment="1">
      <alignment horizontal="left" vertical="top"/>
    </xf>
    <xf numFmtId="0" fontId="20" fillId="4" borderId="4" xfId="3" applyFont="1" applyFill="1" applyBorder="1" applyAlignment="1">
      <alignment horizontal="left" vertical="top" wrapText="1"/>
    </xf>
    <xf numFmtId="0" fontId="20" fillId="4" borderId="43" xfId="3" applyFont="1" applyFill="1" applyBorder="1" applyAlignment="1">
      <alignment horizontal="left" vertical="top" wrapText="1"/>
    </xf>
    <xf numFmtId="0" fontId="20" fillId="0" borderId="43" xfId="3" applyFont="1" applyBorder="1" applyAlignment="1">
      <alignment horizontal="left" vertical="top" wrapText="1"/>
    </xf>
    <xf numFmtId="0" fontId="20" fillId="0" borderId="43" xfId="3" applyFont="1" applyBorder="1" applyAlignment="1">
      <alignment horizontal="left" vertical="top"/>
    </xf>
    <xf numFmtId="0" fontId="1" fillId="0" borderId="0" xfId="13"/>
    <xf numFmtId="0" fontId="8" fillId="0" borderId="0" xfId="13" applyFont="1" applyAlignment="1">
      <alignment vertical="center"/>
    </xf>
    <xf numFmtId="0" fontId="54" fillId="0" borderId="79" xfId="13" applyFont="1" applyBorder="1" applyAlignment="1">
      <alignment vertical="center"/>
    </xf>
    <xf numFmtId="0" fontId="54" fillId="0" borderId="79" xfId="13" applyFont="1" applyBorder="1" applyAlignment="1">
      <alignment horizontal="center" vertical="center"/>
    </xf>
    <xf numFmtId="164" fontId="54" fillId="0" borderId="79" xfId="13" applyNumberFormat="1" applyFont="1" applyBorder="1" applyAlignment="1">
      <alignment vertical="center"/>
    </xf>
    <xf numFmtId="0" fontId="9" fillId="3" borderId="4" xfId="13" applyFont="1" applyFill="1" applyBorder="1" applyAlignment="1">
      <alignment vertical="center" wrapText="1"/>
    </xf>
    <xf numFmtId="0" fontId="9" fillId="3" borderId="4" xfId="13" applyFont="1" applyFill="1" applyBorder="1" applyAlignment="1">
      <alignment horizontal="center" vertical="center" wrapText="1"/>
    </xf>
    <xf numFmtId="0" fontId="54" fillId="0" borderId="80" xfId="13" applyFont="1" applyBorder="1" applyAlignment="1">
      <alignment vertical="center"/>
    </xf>
    <xf numFmtId="0" fontId="4" fillId="4" borderId="4" xfId="13" applyFont="1" applyFill="1" applyBorder="1" applyAlignment="1">
      <alignment vertical="center" wrapText="1"/>
    </xf>
    <xf numFmtId="0" fontId="4" fillId="4" borderId="4" xfId="13" applyFont="1" applyFill="1" applyBorder="1" applyAlignment="1">
      <alignment horizontal="center" vertical="center"/>
    </xf>
    <xf numFmtId="44" fontId="4" fillId="4" borderId="4" xfId="13" applyNumberFormat="1" applyFont="1" applyFill="1" applyBorder="1" applyAlignment="1">
      <alignment horizontal="center" vertical="center" wrapText="1"/>
    </xf>
    <xf numFmtId="0" fontId="4" fillId="0" borderId="4" xfId="13" applyFont="1" applyBorder="1" applyAlignment="1">
      <alignment vertical="center" wrapText="1"/>
    </xf>
    <xf numFmtId="0" fontId="4" fillId="0" borderId="4" xfId="13" applyFont="1" applyBorder="1" applyAlignment="1">
      <alignment horizontal="center" vertical="center"/>
    </xf>
    <xf numFmtId="44" fontId="4" fillId="0" borderId="4" xfId="13" applyNumberFormat="1" applyFont="1" applyBorder="1" applyAlignment="1">
      <alignment horizontal="center" vertical="center" wrapText="1"/>
    </xf>
    <xf numFmtId="0" fontId="1" fillId="0" borderId="0" xfId="13" applyAlignment="1">
      <alignment vertical="center"/>
    </xf>
    <xf numFmtId="0" fontId="1" fillId="0" borderId="0" xfId="13" applyAlignment="1">
      <alignment horizontal="center" vertical="center"/>
    </xf>
    <xf numFmtId="164" fontId="1" fillId="0" borderId="0" xfId="13" applyNumberFormat="1" applyAlignment="1">
      <alignment horizontal="right" vertical="center"/>
    </xf>
    <xf numFmtId="0" fontId="5" fillId="0" borderId="5" xfId="13" applyFont="1" applyBorder="1" applyAlignment="1">
      <alignment horizontal="right" vertical="center"/>
    </xf>
    <xf numFmtId="44" fontId="5" fillId="0" borderId="4" xfId="13" applyNumberFormat="1" applyFont="1" applyBorder="1" applyAlignment="1">
      <alignment horizontal="center" vertical="center"/>
    </xf>
    <xf numFmtId="164" fontId="1" fillId="0" borderId="0" xfId="13" applyNumberFormat="1" applyAlignment="1" applyProtection="1">
      <alignment horizontal="right" vertical="center"/>
      <protection locked="0"/>
    </xf>
    <xf numFmtId="10" fontId="13" fillId="0" borderId="4" xfId="2" applyNumberFormat="1" applyFont="1" applyFill="1" applyBorder="1" applyAlignment="1" applyProtection="1">
      <alignment horizontal="center" vertical="center"/>
      <protection locked="0"/>
    </xf>
    <xf numFmtId="10" fontId="4" fillId="0" borderId="13" xfId="0" applyNumberFormat="1" applyFont="1" applyBorder="1" applyAlignment="1" applyProtection="1">
      <alignment horizontal="center" vertical="center"/>
      <protection locked="0"/>
    </xf>
    <xf numFmtId="164" fontId="23" fillId="0" borderId="23" xfId="0" applyNumberFormat="1" applyFont="1" applyBorder="1" applyAlignment="1" applyProtection="1">
      <alignment vertical="center" wrapText="1"/>
      <protection locked="0"/>
    </xf>
    <xf numFmtId="165" fontId="25" fillId="0" borderId="4" xfId="11" applyNumberFormat="1" applyFont="1" applyFill="1" applyBorder="1" applyAlignment="1" applyProtection="1">
      <alignment horizontal="center" vertical="top" wrapText="1"/>
      <protection locked="0"/>
    </xf>
    <xf numFmtId="10" fontId="25" fillId="0" borderId="4" xfId="11" applyNumberFormat="1" applyFont="1" applyFill="1" applyBorder="1" applyAlignment="1" applyProtection="1">
      <alignment horizontal="center" vertical="top" wrapText="1"/>
      <protection locked="0"/>
    </xf>
    <xf numFmtId="165" fontId="25" fillId="0" borderId="17" xfId="7" applyNumberFormat="1" applyFont="1" applyFill="1" applyBorder="1" applyAlignment="1" applyProtection="1">
      <alignment horizontal="left" vertical="top" wrapText="1"/>
      <protection locked="0"/>
    </xf>
    <xf numFmtId="44" fontId="20" fillId="0" borderId="3" xfId="1" applyNumberFormat="1" applyFont="1" applyBorder="1" applyAlignment="1" applyProtection="1">
      <alignment horizontal="center" vertical="center"/>
      <protection locked="0"/>
    </xf>
    <xf numFmtId="44" fontId="20" fillId="0" borderId="17" xfId="1" applyNumberFormat="1" applyFont="1" applyBorder="1" applyAlignment="1" applyProtection="1">
      <alignment horizontal="center" vertical="center"/>
      <protection locked="0"/>
    </xf>
    <xf numFmtId="44" fontId="20" fillId="0" borderId="65" xfId="1" applyNumberFormat="1" applyFont="1" applyBorder="1" applyAlignment="1" applyProtection="1">
      <alignment horizontal="center" vertical="center"/>
      <protection locked="0"/>
    </xf>
    <xf numFmtId="44" fontId="20" fillId="0" borderId="52" xfId="1" applyNumberFormat="1" applyFont="1" applyBorder="1" applyAlignment="1" applyProtection="1">
      <alignment horizontal="center" vertical="center"/>
      <protection locked="0"/>
    </xf>
    <xf numFmtId="164" fontId="4" fillId="0" borderId="26" xfId="0" applyNumberFormat="1" applyFont="1" applyBorder="1" applyAlignment="1" applyProtection="1">
      <alignment vertical="center" wrapText="1"/>
      <protection locked="0"/>
    </xf>
    <xf numFmtId="164" fontId="4" fillId="4" borderId="26" xfId="0" applyNumberFormat="1" applyFont="1" applyFill="1" applyBorder="1" applyAlignment="1" applyProtection="1">
      <alignment vertical="center" wrapText="1"/>
      <protection locked="0"/>
    </xf>
    <xf numFmtId="164" fontId="4" fillId="0" borderId="26" xfId="0" applyNumberFormat="1" applyFont="1" applyBorder="1" applyAlignment="1">
      <alignment vertical="center" wrapText="1"/>
    </xf>
    <xf numFmtId="164" fontId="4" fillId="4" borderId="26" xfId="0" applyNumberFormat="1" applyFont="1" applyFill="1" applyBorder="1" applyAlignment="1">
      <alignment vertical="center" wrapText="1"/>
    </xf>
    <xf numFmtId="44" fontId="14" fillId="8" borderId="56" xfId="0" applyNumberFormat="1" applyFont="1" applyFill="1" applyBorder="1" applyAlignment="1" applyProtection="1">
      <alignment vertical="center"/>
      <protection locked="0"/>
    </xf>
    <xf numFmtId="164" fontId="14" fillId="0" borderId="13" xfId="0" applyNumberFormat="1" applyFont="1" applyBorder="1" applyAlignment="1" applyProtection="1">
      <alignment horizontal="center"/>
      <protection locked="0"/>
    </xf>
    <xf numFmtId="44" fontId="14" fillId="0" borderId="2" xfId="2" applyFont="1" applyBorder="1" applyAlignment="1" applyProtection="1">
      <alignment vertical="center"/>
      <protection locked="0"/>
    </xf>
    <xf numFmtId="44" fontId="14" fillId="0" borderId="4" xfId="2" applyFont="1" applyBorder="1" applyAlignment="1" applyProtection="1">
      <alignment vertical="center"/>
      <protection locked="0"/>
    </xf>
    <xf numFmtId="44" fontId="14" fillId="0" borderId="13" xfId="2" applyFont="1" applyBorder="1" applyAlignment="1" applyProtection="1">
      <alignment vertical="center"/>
      <protection locked="0"/>
    </xf>
    <xf numFmtId="44" fontId="14" fillId="0" borderId="43" xfId="2" applyFont="1" applyBorder="1" applyAlignment="1" applyProtection="1">
      <alignment vertical="center"/>
      <protection locked="0"/>
    </xf>
    <xf numFmtId="44" fontId="14" fillId="0" borderId="9" xfId="2" applyFont="1" applyBorder="1" applyAlignment="1" applyProtection="1">
      <alignment vertical="center"/>
      <protection locked="0"/>
    </xf>
    <xf numFmtId="44" fontId="37" fillId="0" borderId="13" xfId="2" applyFont="1" applyBorder="1" applyAlignment="1" applyProtection="1">
      <alignment vertical="center"/>
      <protection locked="0"/>
    </xf>
    <xf numFmtId="44" fontId="36" fillId="0" borderId="13" xfId="2" applyFont="1" applyBorder="1" applyAlignment="1" applyProtection="1">
      <alignment vertical="center"/>
      <protection locked="0"/>
    </xf>
    <xf numFmtId="44" fontId="34" fillId="0" borderId="37" xfId="2" applyFont="1" applyFill="1" applyBorder="1" applyAlignment="1" applyProtection="1">
      <alignment horizontal="center" vertical="top"/>
      <protection locked="0"/>
    </xf>
    <xf numFmtId="44" fontId="34" fillId="0" borderId="19" xfId="2" applyFont="1" applyFill="1" applyBorder="1" applyAlignment="1" applyProtection="1">
      <alignment horizontal="center" vertical="top"/>
      <protection locked="0"/>
    </xf>
    <xf numFmtId="44" fontId="34" fillId="0" borderId="2" xfId="2" applyFont="1" applyFill="1" applyBorder="1" applyAlignment="1" applyProtection="1">
      <alignment horizontal="center" vertical="top"/>
      <protection locked="0"/>
    </xf>
    <xf numFmtId="44" fontId="34" fillId="0" borderId="16" xfId="2" applyFont="1" applyFill="1" applyBorder="1" applyAlignment="1" applyProtection="1">
      <alignment horizontal="center" vertical="top"/>
      <protection locked="0"/>
    </xf>
    <xf numFmtId="44" fontId="34" fillId="0" borderId="34" xfId="2" applyFont="1" applyFill="1" applyBorder="1" applyAlignment="1" applyProtection="1">
      <alignment horizontal="center" vertical="top"/>
      <protection locked="0"/>
    </xf>
    <xf numFmtId="44" fontId="34" fillId="0" borderId="11" xfId="2" applyFont="1" applyFill="1" applyBorder="1" applyAlignment="1" applyProtection="1">
      <alignment horizontal="center" vertical="top"/>
      <protection locked="0"/>
    </xf>
    <xf numFmtId="44" fontId="34" fillId="0" borderId="4" xfId="2" applyFont="1" applyFill="1" applyBorder="1" applyAlignment="1" applyProtection="1">
      <alignment horizontal="center" vertical="top"/>
      <protection locked="0"/>
    </xf>
    <xf numFmtId="44" fontId="34" fillId="0" borderId="12" xfId="2" applyFont="1" applyFill="1" applyBorder="1" applyAlignment="1" applyProtection="1">
      <alignment horizontal="center" vertical="top"/>
      <protection locked="0"/>
    </xf>
    <xf numFmtId="44" fontId="34" fillId="0" borderId="41" xfId="2" applyFont="1" applyFill="1" applyBorder="1" applyAlignment="1" applyProtection="1">
      <alignment horizontal="center" vertical="top"/>
      <protection locked="0"/>
    </xf>
    <xf numFmtId="10" fontId="34" fillId="0" borderId="34" xfId="2" applyNumberFormat="1" applyFont="1" applyFill="1" applyBorder="1" applyAlignment="1" applyProtection="1">
      <alignment horizontal="center" vertical="top"/>
      <protection locked="0"/>
    </xf>
    <xf numFmtId="44" fontId="4" fillId="0" borderId="72" xfId="2" applyFont="1" applyBorder="1" applyAlignment="1" applyProtection="1">
      <alignment horizontal="center" vertical="center"/>
      <protection locked="0"/>
    </xf>
    <xf numFmtId="44" fontId="4" fillId="0" borderId="78" xfId="2" applyFont="1" applyBorder="1" applyAlignment="1" applyProtection="1">
      <alignment horizontal="center" vertical="center"/>
      <protection locked="0"/>
    </xf>
    <xf numFmtId="44" fontId="4" fillId="4" borderId="11" xfId="2" applyFont="1" applyFill="1" applyBorder="1" applyAlignment="1" applyProtection="1">
      <alignment horizontal="center" vertical="center"/>
      <protection locked="0"/>
    </xf>
    <xf numFmtId="44" fontId="4" fillId="4" borderId="7" xfId="2" applyFont="1" applyFill="1" applyBorder="1" applyAlignment="1" applyProtection="1">
      <alignment horizontal="center" vertical="center"/>
      <protection locked="0"/>
    </xf>
    <xf numFmtId="44" fontId="4" fillId="0" borderId="37" xfId="2" applyFont="1" applyBorder="1" applyAlignment="1" applyProtection="1">
      <alignment horizontal="center" vertical="center"/>
      <protection locked="0"/>
    </xf>
    <xf numFmtId="44" fontId="4" fillId="0" borderId="19" xfId="2" applyFont="1" applyBorder="1" applyAlignment="1" applyProtection="1">
      <alignment horizontal="center" vertical="center"/>
      <protection locked="0"/>
    </xf>
    <xf numFmtId="44" fontId="4" fillId="0" borderId="2" xfId="2" applyFont="1" applyBorder="1" applyAlignment="1" applyProtection="1">
      <alignment horizontal="center" vertical="center"/>
      <protection locked="0"/>
    </xf>
    <xf numFmtId="44" fontId="4" fillId="0" borderId="16" xfId="2" applyFont="1" applyBorder="1" applyAlignment="1" applyProtection="1">
      <alignment horizontal="center" vertical="center"/>
      <protection locked="0"/>
    </xf>
    <xf numFmtId="44" fontId="4" fillId="0" borderId="34" xfId="2" applyFont="1" applyBorder="1" applyAlignment="1" applyProtection="1">
      <alignment horizontal="center" vertical="center"/>
      <protection locked="0"/>
    </xf>
    <xf numFmtId="44" fontId="4" fillId="0" borderId="11" xfId="2" applyFont="1" applyBorder="1" applyAlignment="1" applyProtection="1">
      <alignment horizontal="center" vertical="center"/>
      <protection locked="0"/>
    </xf>
    <xf numFmtId="44" fontId="4" fillId="0" borderId="4" xfId="2" applyFont="1" applyBorder="1" applyAlignment="1" applyProtection="1">
      <alignment horizontal="center" vertical="center"/>
      <protection locked="0"/>
    </xf>
    <xf numFmtId="44" fontId="4" fillId="0" borderId="12" xfId="2" applyFont="1" applyBorder="1" applyAlignment="1" applyProtection="1">
      <alignment horizontal="center" vertical="center"/>
      <protection locked="0"/>
    </xf>
    <xf numFmtId="44" fontId="4" fillId="0" borderId="44" xfId="2" applyFont="1" applyBorder="1" applyAlignment="1" applyProtection="1">
      <alignment horizontal="center" vertical="center"/>
      <protection locked="0"/>
    </xf>
    <xf numFmtId="44" fontId="4" fillId="0" borderId="8" xfId="2" applyFont="1" applyBorder="1" applyAlignment="1" applyProtection="1">
      <alignment horizontal="center" vertical="center"/>
      <protection locked="0"/>
    </xf>
    <xf numFmtId="44" fontId="4" fillId="0" borderId="9" xfId="2" applyFont="1" applyBorder="1" applyAlignment="1" applyProtection="1">
      <alignment horizontal="center" vertical="center"/>
      <protection locked="0"/>
    </xf>
    <xf numFmtId="44" fontId="4" fillId="0" borderId="10" xfId="2" applyFont="1" applyBorder="1" applyAlignment="1" applyProtection="1">
      <alignment horizontal="center" vertical="center"/>
      <protection locked="0"/>
    </xf>
    <xf numFmtId="10" fontId="4" fillId="0" borderId="34" xfId="2" applyNumberFormat="1" applyFont="1" applyBorder="1" applyAlignment="1" applyProtection="1">
      <alignment horizontal="center" vertical="center"/>
      <protection locked="0"/>
    </xf>
    <xf numFmtId="10" fontId="4" fillId="0" borderId="35" xfId="2" applyNumberFormat="1" applyFont="1" applyBorder="1" applyAlignment="1" applyProtection="1">
      <alignment horizontal="center" vertical="center"/>
      <protection locked="0"/>
    </xf>
    <xf numFmtId="44" fontId="4" fillId="0" borderId="41" xfId="2" applyFont="1" applyBorder="1" applyAlignment="1" applyProtection="1">
      <alignment horizontal="center" vertical="center"/>
      <protection locked="0"/>
    </xf>
    <xf numFmtId="44" fontId="4" fillId="0" borderId="35" xfId="2" applyFont="1" applyBorder="1" applyAlignment="1" applyProtection="1">
      <alignment horizontal="center" vertical="center"/>
      <protection locked="0"/>
    </xf>
    <xf numFmtId="44" fontId="4" fillId="4" borderId="41" xfId="2" applyFont="1" applyFill="1" applyBorder="1" applyAlignment="1" applyProtection="1">
      <alignment horizontal="center" vertical="center"/>
      <protection locked="0"/>
    </xf>
    <xf numFmtId="44" fontId="4" fillId="0" borderId="4" xfId="0" applyNumberFormat="1" applyFont="1" applyBorder="1" applyAlignment="1" applyProtection="1">
      <alignment horizontal="center" vertical="center"/>
      <protection locked="0"/>
    </xf>
    <xf numFmtId="44" fontId="4" fillId="0" borderId="13" xfId="0" applyNumberFormat="1" applyFont="1" applyBorder="1" applyAlignment="1" applyProtection="1">
      <alignment horizontal="center" vertical="center"/>
      <protection locked="0"/>
    </xf>
    <xf numFmtId="164" fontId="4" fillId="4" borderId="4" xfId="13" applyNumberFormat="1" applyFont="1" applyFill="1" applyBorder="1" applyAlignment="1" applyProtection="1">
      <alignment horizontal="center" vertical="center"/>
      <protection locked="0"/>
    </xf>
    <xf numFmtId="164" fontId="4" fillId="0" borderId="4" xfId="13" applyNumberFormat="1" applyFont="1" applyBorder="1" applyAlignment="1" applyProtection="1">
      <alignment horizontal="center" vertical="center"/>
      <protection locked="0"/>
    </xf>
    <xf numFmtId="44" fontId="17" fillId="0" borderId="18" xfId="2" applyFont="1" applyBorder="1" applyAlignment="1" applyProtection="1">
      <alignment horizontal="center" vertical="center"/>
      <protection locked="0"/>
    </xf>
    <xf numFmtId="44" fontId="14" fillId="0" borderId="22" xfId="2" applyFont="1" applyBorder="1" applyAlignment="1" applyProtection="1">
      <alignment horizontal="center" vertical="center"/>
      <protection locked="0"/>
    </xf>
    <xf numFmtId="44" fontId="14" fillId="0" borderId="20" xfId="2" applyFont="1" applyBorder="1" applyAlignment="1" applyProtection="1">
      <alignment horizontal="center" vertical="center"/>
      <protection locked="0"/>
    </xf>
    <xf numFmtId="44" fontId="14" fillId="0" borderId="18" xfId="2" applyFont="1" applyBorder="1" applyAlignment="1" applyProtection="1">
      <alignment horizontal="center" vertical="center"/>
      <protection locked="0"/>
    </xf>
    <xf numFmtId="164" fontId="4" fillId="0" borderId="13" xfId="0" applyNumberFormat="1" applyFont="1" applyBorder="1" applyAlignment="1" applyProtection="1">
      <alignment horizontal="center" vertical="center"/>
      <protection locked="0"/>
    </xf>
    <xf numFmtId="0" fontId="9" fillId="3" borderId="4" xfId="0" applyFont="1" applyFill="1" applyBorder="1" applyAlignment="1">
      <alignment vertical="center" wrapText="1"/>
    </xf>
    <xf numFmtId="0" fontId="4" fillId="4" borderId="4" xfId="0" applyFont="1" applyFill="1" applyBorder="1" applyAlignment="1">
      <alignment vertical="center" wrapText="1"/>
    </xf>
    <xf numFmtId="0" fontId="4" fillId="4" borderId="4" xfId="0" applyFont="1" applyFill="1" applyBorder="1" applyAlignment="1">
      <alignment horizontal="center" vertical="center"/>
    </xf>
    <xf numFmtId="164" fontId="4" fillId="4" borderId="4" xfId="0" applyNumberFormat="1" applyFont="1" applyFill="1" applyBorder="1" applyAlignment="1" applyProtection="1">
      <alignment horizontal="center" vertical="center"/>
      <protection locked="0"/>
    </xf>
    <xf numFmtId="44" fontId="4" fillId="4" borderId="4" xfId="0" applyNumberFormat="1" applyFont="1" applyFill="1" applyBorder="1" applyAlignment="1">
      <alignment horizontal="center" vertical="center" wrapText="1"/>
    </xf>
    <xf numFmtId="164" fontId="4" fillId="0" borderId="4" xfId="0" applyNumberFormat="1" applyFont="1" applyBorder="1" applyAlignment="1" applyProtection="1">
      <alignment horizontal="center" vertical="center"/>
      <protection locked="0"/>
    </xf>
    <xf numFmtId="44" fontId="9" fillId="3" borderId="2" xfId="0" applyNumberFormat="1" applyFont="1" applyFill="1" applyBorder="1" applyAlignment="1" applyProtection="1">
      <alignment horizontal="center" vertical="center" wrapText="1"/>
      <protection locked="0"/>
    </xf>
    <xf numFmtId="0" fontId="4" fillId="0" borderId="37" xfId="0" applyFont="1" applyBorder="1" applyAlignment="1">
      <alignment horizontal="center"/>
    </xf>
    <xf numFmtId="0" fontId="4" fillId="0" borderId="34" xfId="0" applyFont="1" applyBorder="1" applyAlignment="1">
      <alignment horizontal="center"/>
    </xf>
    <xf numFmtId="0" fontId="4" fillId="0" borderId="34" xfId="0" applyFont="1" applyBorder="1" applyAlignment="1">
      <alignment horizontal="center" wrapText="1"/>
    </xf>
    <xf numFmtId="0" fontId="4" fillId="0" borderId="41" xfId="0" applyFont="1" applyBorder="1" applyAlignment="1">
      <alignment horizontal="center" wrapText="1"/>
    </xf>
    <xf numFmtId="0" fontId="4" fillId="0" borderId="44" xfId="0" applyFont="1" applyBorder="1" applyAlignment="1">
      <alignment horizontal="center"/>
    </xf>
    <xf numFmtId="0" fontId="4" fillId="0" borderId="35" xfId="0" applyFont="1" applyBorder="1" applyAlignment="1">
      <alignment horizontal="center" wrapText="1"/>
    </xf>
    <xf numFmtId="0" fontId="4" fillId="0" borderId="41" xfId="0" applyFont="1" applyBorder="1" applyAlignment="1">
      <alignment horizontal="center" vertical="top" wrapText="1"/>
    </xf>
    <xf numFmtId="0" fontId="4" fillId="4" borderId="23" xfId="0" applyFont="1" applyFill="1" applyBorder="1" applyAlignment="1">
      <alignment horizontal="center" wrapText="1"/>
    </xf>
    <xf numFmtId="44" fontId="4" fillId="0" borderId="17" xfId="2" applyFont="1" applyBorder="1" applyAlignment="1" applyProtection="1">
      <alignment horizontal="center" vertical="center"/>
      <protection locked="0"/>
    </xf>
    <xf numFmtId="44" fontId="4" fillId="4" borderId="17" xfId="2" applyFont="1" applyFill="1" applyBorder="1" applyAlignment="1" applyProtection="1">
      <alignment horizontal="center" vertical="center"/>
      <protection locked="0"/>
    </xf>
    <xf numFmtId="0" fontId="4" fillId="0" borderId="4" xfId="0" applyFont="1" applyBorder="1" applyAlignment="1">
      <alignment vertical="top" wrapText="1"/>
    </xf>
    <xf numFmtId="0" fontId="4" fillId="0" borderId="4" xfId="0" applyFont="1" applyBorder="1"/>
    <xf numFmtId="0" fontId="4" fillId="0" borderId="12" xfId="0" applyFont="1" applyBorder="1" applyAlignment="1">
      <alignment vertical="top" wrapText="1"/>
    </xf>
    <xf numFmtId="44" fontId="4" fillId="4" borderId="78" xfId="2" applyFont="1" applyFill="1" applyBorder="1" applyAlignment="1" applyProtection="1">
      <alignment horizontal="center" vertical="center"/>
      <protection locked="0"/>
    </xf>
    <xf numFmtId="44" fontId="4" fillId="4" borderId="50" xfId="2" applyFont="1" applyFill="1" applyBorder="1" applyAlignment="1" applyProtection="1">
      <alignment horizontal="center" vertical="center"/>
      <protection locked="0"/>
    </xf>
    <xf numFmtId="0" fontId="34" fillId="0" borderId="17" xfId="0" applyFont="1" applyBorder="1" applyAlignment="1">
      <alignment horizontal="left" vertical="top"/>
    </xf>
    <xf numFmtId="0" fontId="34" fillId="0" borderId="17" xfId="0" applyFont="1" applyBorder="1" applyAlignment="1">
      <alignment horizontal="left" vertical="top" wrapText="1"/>
    </xf>
    <xf numFmtId="0" fontId="34" fillId="0" borderId="4" xfId="0" applyFont="1" applyBorder="1" applyAlignment="1">
      <alignment horizontal="left" vertical="top" wrapText="1"/>
    </xf>
    <xf numFmtId="10" fontId="31" fillId="0" borderId="34" xfId="2" applyNumberFormat="1" applyFont="1" applyFill="1" applyBorder="1" applyAlignment="1">
      <alignment horizontal="center" vertical="top"/>
    </xf>
    <xf numFmtId="44" fontId="31" fillId="0" borderId="41" xfId="2" applyFont="1" applyFill="1" applyBorder="1" applyAlignment="1">
      <alignment horizontal="center" vertical="top"/>
    </xf>
    <xf numFmtId="44" fontId="34" fillId="0" borderId="1" xfId="2" applyFont="1" applyFill="1" applyBorder="1" applyAlignment="1" applyProtection="1">
      <alignment horizontal="center" vertical="top"/>
      <protection locked="0"/>
    </xf>
    <xf numFmtId="44" fontId="34" fillId="0" borderId="18" xfId="2" applyFont="1" applyFill="1" applyBorder="1" applyAlignment="1" applyProtection="1">
      <alignment horizontal="center" vertical="top"/>
      <protection locked="0"/>
    </xf>
    <xf numFmtId="44" fontId="34" fillId="0" borderId="18" xfId="2" applyFont="1" applyFill="1" applyBorder="1" applyAlignment="1">
      <alignment horizontal="center" vertical="top"/>
    </xf>
    <xf numFmtId="0" fontId="0" fillId="12" borderId="4" xfId="0" applyFill="1" applyBorder="1" applyAlignment="1">
      <alignment vertical="center" wrapText="1"/>
    </xf>
    <xf numFmtId="0" fontId="0" fillId="12" borderId="4" xfId="0" applyFill="1" applyBorder="1"/>
    <xf numFmtId="10" fontId="0" fillId="12" borderId="4" xfId="14" applyNumberFormat="1" applyFont="1" applyFill="1" applyBorder="1" applyAlignment="1" applyProtection="1">
      <alignment horizontal="left"/>
    </xf>
    <xf numFmtId="0" fontId="28" fillId="12" borderId="4" xfId="0" applyFont="1" applyFill="1" applyBorder="1" applyAlignment="1">
      <alignment horizontal="center" vertical="center" wrapText="1"/>
    </xf>
    <xf numFmtId="44" fontId="28" fillId="12" borderId="4" xfId="0" applyNumberFormat="1" applyFont="1" applyFill="1" applyBorder="1" applyAlignment="1">
      <alignment vertical="center" wrapText="1"/>
    </xf>
    <xf numFmtId="0" fontId="20" fillId="0" borderId="0" xfId="0" applyFont="1" applyAlignment="1">
      <alignment horizontal="left" vertical="top" wrapText="1"/>
    </xf>
    <xf numFmtId="0" fontId="60" fillId="0" borderId="11" xfId="0" applyFont="1" applyBorder="1" applyAlignment="1">
      <alignment vertical="top" wrapText="1"/>
    </xf>
    <xf numFmtId="0" fontId="60" fillId="0" borderId="4" xfId="0" applyFont="1" applyBorder="1" applyAlignment="1">
      <alignment horizontal="center" vertical="center"/>
    </xf>
    <xf numFmtId="0" fontId="0" fillId="0" borderId="53" xfId="0" applyBorder="1"/>
    <xf numFmtId="0" fontId="0" fillId="0" borderId="25" xfId="0" applyBorder="1"/>
    <xf numFmtId="0" fontId="0" fillId="0" borderId="81" xfId="0" applyBorder="1"/>
    <xf numFmtId="0" fontId="0" fillId="0" borderId="54" xfId="0" applyBorder="1"/>
    <xf numFmtId="0" fontId="0" fillId="0" borderId="48" xfId="0" applyBorder="1"/>
    <xf numFmtId="0" fontId="0" fillId="0" borderId="82" xfId="0" applyBorder="1"/>
    <xf numFmtId="0" fontId="0" fillId="0" borderId="83" xfId="0" applyBorder="1"/>
    <xf numFmtId="0" fontId="0" fillId="0" borderId="74" xfId="0" applyBorder="1"/>
    <xf numFmtId="0" fontId="6" fillId="0" borderId="53" xfId="0" applyFont="1" applyBorder="1" applyAlignment="1">
      <alignment vertical="center"/>
    </xf>
    <xf numFmtId="0" fontId="6" fillId="0" borderId="0" xfId="0" applyFont="1" applyAlignment="1">
      <alignment vertical="center"/>
    </xf>
    <xf numFmtId="0" fontId="61" fillId="0" borderId="0" xfId="0" applyFont="1" applyAlignment="1">
      <alignment horizontal="left" vertical="center"/>
    </xf>
    <xf numFmtId="0" fontId="61" fillId="0" borderId="0" xfId="0" applyFont="1" applyAlignment="1">
      <alignment vertical="center"/>
    </xf>
    <xf numFmtId="0" fontId="62" fillId="0" borderId="0" xfId="0" applyFont="1" applyAlignment="1">
      <alignment vertical="center"/>
    </xf>
    <xf numFmtId="0" fontId="62" fillId="0" borderId="0" xfId="0" applyFont="1" applyAlignment="1">
      <alignment horizontal="left" vertical="center" indent="12"/>
    </xf>
    <xf numFmtId="0" fontId="63" fillId="0" borderId="0" xfId="0" applyFont="1" applyAlignment="1">
      <alignment horizontal="left" vertical="center"/>
    </xf>
    <xf numFmtId="0" fontId="64" fillId="0" borderId="0" xfId="0" applyFont="1" applyAlignment="1">
      <alignment vertical="center"/>
    </xf>
    <xf numFmtId="0" fontId="65" fillId="0" borderId="0" xfId="0" applyFont="1"/>
    <xf numFmtId="0" fontId="66" fillId="0" borderId="0" xfId="0" applyFont="1" applyAlignment="1">
      <alignment vertical="center"/>
    </xf>
    <xf numFmtId="0" fontId="67" fillId="0" borderId="0" xfId="0" applyFont="1" applyAlignment="1">
      <alignment vertical="center"/>
    </xf>
    <xf numFmtId="0" fontId="65" fillId="0" borderId="0" xfId="0" applyFont="1" applyAlignment="1">
      <alignment horizontal="left" vertical="center"/>
    </xf>
    <xf numFmtId="0" fontId="66" fillId="0" borderId="0" xfId="0" applyFont="1"/>
    <xf numFmtId="0" fontId="68" fillId="0" borderId="0" xfId="0" applyFont="1" applyAlignment="1">
      <alignment horizontal="left" vertical="center"/>
    </xf>
    <xf numFmtId="0" fontId="69" fillId="0" borderId="0" xfId="0" applyFont="1" applyAlignment="1">
      <alignment horizontal="center" vertical="center"/>
    </xf>
    <xf numFmtId="0" fontId="70" fillId="0" borderId="0" xfId="0" applyFont="1" applyAlignment="1">
      <alignment vertical="center"/>
    </xf>
    <xf numFmtId="0" fontId="65" fillId="0" borderId="0" xfId="0" applyFont="1" applyAlignment="1">
      <alignment vertical="center" wrapText="1"/>
    </xf>
    <xf numFmtId="0" fontId="67" fillId="0" borderId="0" xfId="0" applyFont="1" applyAlignment="1">
      <alignment horizontal="left" vertical="center" indent="15"/>
    </xf>
    <xf numFmtId="0" fontId="67" fillId="0" borderId="0" xfId="0" applyFont="1" applyAlignment="1">
      <alignment horizontal="left" vertical="top"/>
    </xf>
    <xf numFmtId="165" fontId="0" fillId="0" borderId="0" xfId="0" applyNumberFormat="1"/>
    <xf numFmtId="0" fontId="9" fillId="3" borderId="4" xfId="0" applyFont="1" applyFill="1" applyBorder="1"/>
    <xf numFmtId="0" fontId="9" fillId="3" borderId="4" xfId="0" applyFont="1" applyFill="1" applyBorder="1" applyAlignment="1">
      <alignment wrapText="1"/>
    </xf>
    <xf numFmtId="165" fontId="4" fillId="0" borderId="4" xfId="0" applyNumberFormat="1" applyFont="1" applyBorder="1"/>
    <xf numFmtId="0" fontId="71" fillId="0" borderId="24" xfId="0" applyFont="1" applyBorder="1" applyAlignment="1">
      <alignment vertical="top"/>
    </xf>
    <xf numFmtId="0" fontId="71" fillId="0" borderId="12" xfId="0" applyFont="1" applyBorder="1" applyAlignment="1">
      <alignment horizontal="left" vertical="top"/>
    </xf>
    <xf numFmtId="0" fontId="71" fillId="0" borderId="24" xfId="0" applyFont="1" applyBorder="1" applyAlignment="1">
      <alignment wrapText="1"/>
    </xf>
    <xf numFmtId="0" fontId="71" fillId="0" borderId="34" xfId="0" applyFont="1" applyBorder="1" applyAlignment="1">
      <alignment horizontal="center" wrapText="1"/>
    </xf>
    <xf numFmtId="44" fontId="71" fillId="0" borderId="34" xfId="2" applyFont="1" applyBorder="1" applyAlignment="1" applyProtection="1">
      <alignment horizontal="center" vertical="center"/>
      <protection locked="0"/>
    </xf>
    <xf numFmtId="44" fontId="71" fillId="0" borderId="34" xfId="2" applyFont="1" applyBorder="1" applyAlignment="1">
      <alignment horizontal="center" vertical="center"/>
    </xf>
    <xf numFmtId="44" fontId="71" fillId="0" borderId="4" xfId="2" applyFont="1" applyBorder="1" applyAlignment="1">
      <alignment horizontal="center" vertical="center"/>
    </xf>
    <xf numFmtId="44" fontId="72" fillId="0" borderId="34" xfId="2" applyFont="1" applyFill="1" applyBorder="1" applyAlignment="1">
      <alignment horizontal="center" vertical="center"/>
    </xf>
    <xf numFmtId="164" fontId="0" fillId="0" borderId="4" xfId="0" applyNumberFormat="1" applyBorder="1" applyAlignment="1" applyProtection="1">
      <alignment horizontal="center"/>
      <protection locked="0"/>
    </xf>
    <xf numFmtId="44" fontId="0" fillId="0" borderId="4" xfId="0" applyNumberFormat="1" applyBorder="1" applyAlignment="1">
      <alignment vertical="center" wrapText="1"/>
    </xf>
    <xf numFmtId="44" fontId="20" fillId="0" borderId="21" xfId="2" applyFont="1" applyBorder="1" applyAlignment="1" applyProtection="1">
      <alignment horizontal="left" vertical="top"/>
      <protection locked="0"/>
    </xf>
    <xf numFmtId="44" fontId="20" fillId="0" borderId="17" xfId="2" applyFont="1" applyBorder="1" applyAlignment="1" applyProtection="1">
      <alignment horizontal="left" vertical="top"/>
      <protection locked="0"/>
    </xf>
    <xf numFmtId="44" fontId="20" fillId="0" borderId="52" xfId="2" applyFont="1" applyBorder="1" applyAlignment="1" applyProtection="1">
      <alignment horizontal="left" vertical="top"/>
      <protection locked="0"/>
    </xf>
    <xf numFmtId="0" fontId="55" fillId="11" borderId="12" xfId="0" applyFont="1" applyFill="1" applyBorder="1" applyAlignment="1">
      <alignment vertical="top" wrapText="1"/>
    </xf>
    <xf numFmtId="0" fontId="55" fillId="11" borderId="24" xfId="0" applyFont="1" applyFill="1" applyBorder="1" applyAlignment="1">
      <alignment vertical="top" wrapText="1"/>
    </xf>
    <xf numFmtId="0" fontId="55" fillId="11" borderId="11" xfId="0" applyFont="1" applyFill="1" applyBorder="1" applyAlignment="1">
      <alignment vertical="top" wrapText="1"/>
    </xf>
    <xf numFmtId="0" fontId="4" fillId="0" borderId="0" xfId="0" applyFont="1" applyAlignment="1">
      <alignment horizontal="left" vertical="top" wrapText="1"/>
    </xf>
    <xf numFmtId="0" fontId="34" fillId="0" borderId="0" xfId="0" applyFont="1" applyAlignment="1">
      <alignment horizontal="left" vertical="top" wrapText="1"/>
    </xf>
    <xf numFmtId="0" fontId="4" fillId="0" borderId="15" xfId="0" quotePrefix="1" applyFont="1" applyBorder="1" applyAlignment="1">
      <alignment horizontal="left" vertical="top" wrapText="1"/>
    </xf>
    <xf numFmtId="0" fontId="4" fillId="0" borderId="8" xfId="0" quotePrefix="1" applyFont="1" applyBorder="1" applyAlignment="1">
      <alignment horizontal="left" vertical="top" wrapText="1"/>
    </xf>
    <xf numFmtId="0" fontId="31" fillId="0" borderId="0" xfId="0" quotePrefix="1" applyFont="1" applyAlignment="1">
      <alignment horizontal="left" vertical="top" wrapText="1"/>
    </xf>
    <xf numFmtId="0" fontId="39" fillId="0" borderId="27" xfId="0" applyFont="1" applyBorder="1" applyAlignment="1">
      <alignment horizontal="left" vertical="center" wrapText="1"/>
    </xf>
    <xf numFmtId="0" fontId="39" fillId="0" borderId="0" xfId="0" applyFont="1" applyAlignment="1">
      <alignment horizontal="left" vertical="center" wrapText="1"/>
    </xf>
    <xf numFmtId="0" fontId="25" fillId="0" borderId="0" xfId="4" applyFont="1" applyAlignment="1">
      <alignment vertical="center" wrapText="1"/>
    </xf>
    <xf numFmtId="0" fontId="22" fillId="10" borderId="31" xfId="1" applyFont="1" applyFill="1" applyBorder="1" applyAlignment="1">
      <alignment horizontal="center" vertical="center" wrapText="1"/>
    </xf>
    <xf numFmtId="0" fontId="22" fillId="10" borderId="29" xfId="1" applyFont="1" applyFill="1" applyBorder="1" applyAlignment="1">
      <alignment horizontal="center" vertical="center" wrapText="1"/>
    </xf>
    <xf numFmtId="0" fontId="22" fillId="10" borderId="70" xfId="1" applyFont="1" applyFill="1" applyBorder="1" applyAlignment="1">
      <alignment horizontal="center" vertical="center" wrapText="1"/>
    </xf>
    <xf numFmtId="0" fontId="22" fillId="10" borderId="59" xfId="1" applyFont="1" applyFill="1" applyBorder="1" applyAlignment="1">
      <alignment horizontal="center" vertical="center" wrapText="1"/>
    </xf>
    <xf numFmtId="0" fontId="22" fillId="10" borderId="48" xfId="1" applyFont="1" applyFill="1" applyBorder="1" applyAlignment="1">
      <alignment horizontal="center" vertical="center"/>
    </xf>
    <xf numFmtId="0" fontId="22" fillId="10" borderId="74" xfId="1" applyFont="1" applyFill="1" applyBorder="1" applyAlignment="1">
      <alignment horizontal="center" vertical="center"/>
    </xf>
    <xf numFmtId="0" fontId="22" fillId="10" borderId="71" xfId="1" applyFont="1" applyFill="1" applyBorder="1" applyAlignment="1">
      <alignment horizontal="center" vertical="center"/>
    </xf>
    <xf numFmtId="0" fontId="22" fillId="10" borderId="72" xfId="1" applyFont="1" applyFill="1" applyBorder="1" applyAlignment="1">
      <alignment horizontal="center" vertical="center"/>
    </xf>
    <xf numFmtId="0" fontId="22" fillId="10" borderId="71" xfId="1" applyFont="1" applyFill="1" applyBorder="1" applyAlignment="1">
      <alignment horizontal="center" vertical="center" wrapText="1"/>
    </xf>
    <xf numFmtId="0" fontId="22" fillId="10" borderId="72" xfId="1" applyFont="1" applyFill="1" applyBorder="1" applyAlignment="1">
      <alignment horizontal="center" vertical="center" wrapText="1"/>
    </xf>
    <xf numFmtId="0" fontId="22" fillId="10" borderId="73" xfId="1" applyFont="1" applyFill="1" applyBorder="1" applyAlignment="1">
      <alignment horizontal="center" vertical="center"/>
    </xf>
    <xf numFmtId="0" fontId="22" fillId="10" borderId="59" xfId="1" applyFont="1" applyFill="1" applyBorder="1" applyAlignment="1">
      <alignment horizontal="center" vertical="center"/>
    </xf>
    <xf numFmtId="0" fontId="22" fillId="10" borderId="54" xfId="1" applyFont="1" applyFill="1" applyBorder="1" applyAlignment="1">
      <alignment horizontal="center" vertical="center"/>
    </xf>
    <xf numFmtId="0" fontId="22" fillId="10" borderId="70" xfId="1" applyFont="1" applyFill="1" applyBorder="1" applyAlignment="1">
      <alignment horizontal="center" vertical="center"/>
    </xf>
    <xf numFmtId="0" fontId="20" fillId="0" borderId="0" xfId="5" applyFont="1" applyAlignment="1">
      <alignment horizontal="left" vertical="top" wrapText="1"/>
    </xf>
    <xf numFmtId="0" fontId="25" fillId="0" borderId="0" xfId="5" applyFont="1" applyAlignment="1">
      <alignment horizontal="left" vertical="justify" wrapText="1"/>
    </xf>
    <xf numFmtId="0" fontId="25" fillId="0" borderId="0" xfId="5" applyFont="1" applyAlignment="1">
      <alignment horizontal="left" vertical="justify"/>
    </xf>
    <xf numFmtId="0" fontId="25" fillId="0" borderId="0" xfId="3" applyFont="1" applyAlignment="1">
      <alignment horizontal="left" vertical="justify" wrapText="1"/>
    </xf>
    <xf numFmtId="0" fontId="22" fillId="0" borderId="23" xfId="0" applyFont="1" applyBorder="1" applyAlignment="1">
      <alignment horizontal="center" vertical="center"/>
    </xf>
    <xf numFmtId="0" fontId="20"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horizontal="left" vertical="top" wrapText="1"/>
    </xf>
    <xf numFmtId="0" fontId="21" fillId="0" borderId="25" xfId="0" applyFont="1" applyBorder="1" applyAlignment="1">
      <alignment wrapText="1"/>
    </xf>
    <xf numFmtId="0" fontId="21" fillId="0" borderId="0" xfId="0" applyFont="1" applyAlignment="1">
      <alignment wrapText="1"/>
    </xf>
    <xf numFmtId="0" fontId="13" fillId="0" borderId="12"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cellXfs>
  <cellStyles count="16">
    <cellStyle name="Currency" xfId="2" builtinId="4"/>
    <cellStyle name="Currency 14 2" xfId="7" xr:uid="{00000000-0005-0000-0000-000001000000}"/>
    <cellStyle name="Currency 15 2 2" xfId="11" xr:uid="{00000000-0005-0000-0000-000002000000}"/>
    <cellStyle name="Currency 2" xfId="9" xr:uid="{00000000-0005-0000-0000-000003000000}"/>
    <cellStyle name="Normal" xfId="0" builtinId="0"/>
    <cellStyle name="Normal 10 8" xfId="1" xr:uid="{00000000-0005-0000-0000-000005000000}"/>
    <cellStyle name="Normal 10 8 2" xfId="10" xr:uid="{00000000-0005-0000-0000-000006000000}"/>
    <cellStyle name="Normal 10 9" xfId="6" xr:uid="{00000000-0005-0000-0000-000007000000}"/>
    <cellStyle name="Normal 14 2" xfId="8" xr:uid="{00000000-0005-0000-0000-000008000000}"/>
    <cellStyle name="Normal 2" xfId="3" xr:uid="{00000000-0005-0000-0000-000009000000}"/>
    <cellStyle name="Normal 3" xfId="13" xr:uid="{00000000-0005-0000-0000-00000A000000}"/>
    <cellStyle name="Normal 3 3" xfId="5" xr:uid="{00000000-0005-0000-0000-00000B000000}"/>
    <cellStyle name="Normal 3 5" xfId="4" xr:uid="{00000000-0005-0000-0000-00000C000000}"/>
    <cellStyle name="Normal 4" xfId="15" xr:uid="{83257CCC-A328-44C8-9197-812378A1A06C}"/>
    <cellStyle name="Percent" xfId="14" builtinId="5"/>
    <cellStyle name="Percent 2" xfId="12" xr:uid="{00000000-0005-0000-0000-00000E000000}"/>
  </cellStyles>
  <dxfs count="1768">
    <dxf>
      <fill>
        <patternFill>
          <bgColor theme="6" tint="0.39994506668294322"/>
        </patternFill>
      </fill>
    </dxf>
    <dxf>
      <fill>
        <patternFill>
          <bgColor theme="9" tint="0.59996337778862885"/>
        </patternFill>
      </fill>
    </dxf>
    <dxf>
      <fill>
        <patternFill>
          <bgColor theme="0" tint="-0.24994659260841701"/>
        </patternFill>
      </fill>
    </dxf>
    <dxf>
      <font>
        <b val="0"/>
        <i val="0"/>
        <strike val="0"/>
        <condense val="0"/>
        <extend val="0"/>
        <outline val="0"/>
        <shadow val="0"/>
        <u val="none"/>
        <vertAlign val="baseline"/>
        <sz val="10"/>
        <color theme="1"/>
        <name val="Verdana"/>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numFmt numFmtId="1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Verdana"/>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1"/>
        </patternFill>
      </fill>
    </dxf>
    <dxf>
      <font>
        <b val="0"/>
        <i val="0"/>
        <strike val="0"/>
        <condense val="0"/>
        <extend val="0"/>
        <outline val="0"/>
        <shadow val="0"/>
        <u val="none"/>
        <vertAlign val="baseline"/>
        <sz val="10"/>
        <color theme="1"/>
        <name val="Verdana"/>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numFmt numFmtId="1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Verdana"/>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1"/>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rgb="FFFFFF00"/>
        </patternFill>
      </fill>
    </dxf>
    <dxf>
      <fill>
        <patternFill>
          <bgColor rgb="FFFFFF00"/>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rgb="FFFFFF00"/>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rgb="FFFFFF00"/>
        </patternFill>
      </fill>
    </dxf>
    <dxf>
      <fill>
        <patternFill>
          <bgColor theme="6" tint="0.39994506668294322"/>
        </patternFill>
      </fill>
    </dxf>
    <dxf>
      <fill>
        <patternFill>
          <bgColor theme="9" tint="0.39994506668294322"/>
        </patternFill>
      </fill>
    </dxf>
    <dxf>
      <fill>
        <patternFill>
          <bgColor theme="0" tint="-0.24994659260841701"/>
        </patternFill>
      </fill>
    </dxf>
    <dxf>
      <font>
        <b/>
        <i val="0"/>
        <strike val="0"/>
        <condense val="0"/>
        <extend val="0"/>
        <outline val="0"/>
        <shadow val="0"/>
        <u val="none"/>
        <vertAlign val="baseline"/>
        <sz val="10"/>
        <color theme="1"/>
        <name val="Verdana"/>
        <family val="2"/>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Verdana"/>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Verdana"/>
        <family val="2"/>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family val="2"/>
        <scheme val="none"/>
      </font>
      <numFmt numFmtId="1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numFmt numFmtId="1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Verdana"/>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1"/>
        </patternFill>
      </fill>
    </dxf>
    <dxf>
      <fill>
        <patternFill>
          <bgColor theme="6" tint="0.39994506668294322"/>
        </patternFill>
      </fill>
    </dxf>
    <dxf>
      <fill>
        <patternFill>
          <bgColor theme="9" tint="0.39994506668294322"/>
        </patternFill>
      </fill>
    </dxf>
    <dxf>
      <fill>
        <patternFill>
          <bgColor theme="0" tint="-0.24994659260841701"/>
        </patternFill>
      </fill>
    </dxf>
    <dxf>
      <font>
        <b val="0"/>
        <i val="0"/>
        <strike val="0"/>
        <condense val="0"/>
        <extend val="0"/>
        <outline val="0"/>
        <shadow val="0"/>
        <u val="none"/>
        <vertAlign val="baseline"/>
        <sz val="10"/>
        <color theme="1"/>
        <name val="Arial"/>
        <scheme val="none"/>
      </font>
      <numFmt numFmtId="34" formatCode="_-&quot;£&quot;* #,##0.00_-;\-&quot;£&quot;* #,##0.00_-;_-&quot;£&quot;* &quot;-&quot;??_-;_-@_-"/>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numFmt numFmtId="2" formatCode="0.0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border>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3" tint="0.59999389629810485"/>
        </patternFill>
      </fill>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strike val="0"/>
        <outline val="0"/>
        <shadow val="0"/>
        <u val="none"/>
        <vertAlign val="baseline"/>
        <sz val="10"/>
        <color auto="1"/>
        <name val="Arial"/>
        <scheme val="none"/>
      </font>
      <numFmt numFmtId="165" formatCode="_-[$£-809]* #,##0.00_-;\-[$£-809]* #,##0.00_-;_-[$£-809]* &quot;-&quot;??_-;_-@_-"/>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theme="0" tint="-0.249977111117893"/>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0"/>
        <color auto="1"/>
        <name val="Arial"/>
        <scheme val="none"/>
      </font>
      <alignment horizontal="center" textRotation="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numFmt numFmtId="165" formatCode="_-[$£-809]* #,##0.00_-;\-[$£-809]* #,##0.00_-;_-[$£-809]* &quot;-&quot;??_-;_-@_-"/>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alignment horizontal="general" vertical="top" textRotation="0" wrapText="1" indent="0" justifyLastLine="0" shrinkToFit="0" readingOrder="0"/>
    </dxf>
    <dxf>
      <border outline="0">
        <left style="medium">
          <color indexed="64"/>
        </left>
        <top style="medium">
          <color indexed="64"/>
        </top>
        <bottom style="thin">
          <color indexed="64"/>
        </bottom>
      </border>
    </dxf>
    <dxf>
      <font>
        <strike val="0"/>
        <outline val="0"/>
        <shadow val="0"/>
        <u val="none"/>
        <vertAlign val="baseline"/>
        <sz val="10"/>
        <color auto="1"/>
        <name val="Arial"/>
        <scheme val="none"/>
      </font>
      <alignment horizontal="general" vertical="top" textRotation="0" wrapText="1" indent="0" justifyLastLine="0" shrinkToFit="0" readingOrder="0"/>
    </dxf>
    <dxf>
      <font>
        <strike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5" formatCode="_-[$£-809]* #,##0.00_-;\-[$£-809]* #,##0.00_-;_-[$£-809]* &quot;-&quot;??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top" textRotation="0" wrapText="1" indent="0" justifyLastLine="0" shrinkToFit="0" readingOrder="0"/>
    </dxf>
    <dxf>
      <border>
        <bottom style="medium">
          <color indexed="64"/>
        </bottom>
      </border>
    </dxf>
    <dxf>
      <font>
        <strike val="0"/>
        <outline val="0"/>
        <shadow val="0"/>
        <u val="none"/>
        <vertAlign val="baseline"/>
        <sz val="10"/>
        <color auto="1"/>
        <name val="Arial"/>
        <scheme val="none"/>
      </font>
      <alignment vertical="center" textRotation="0" indent="0" justifyLastLine="0" shrinkToFit="0" readingOrder="0"/>
      <border diagonalUp="0" diagonalDown="0" outline="0">
        <left style="medium">
          <color auto="1"/>
        </left>
        <right style="medium">
          <color auto="1"/>
        </right>
        <top/>
        <bottom/>
      </border>
    </dxf>
    <dxf>
      <fill>
        <patternFill>
          <bgColor theme="6"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ont>
        <b val="0"/>
        <i val="0"/>
        <strike val="0"/>
        <condense val="0"/>
        <extend val="0"/>
        <outline val="0"/>
        <shadow val="0"/>
        <u val="none"/>
        <vertAlign val="baseline"/>
        <sz val="11"/>
        <color theme="1"/>
        <name val="HelveticaNeueLT Std"/>
        <scheme val="none"/>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HelveticaNeueLT Std"/>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HelveticaNeueLT Std"/>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HelveticaNeueLT Std"/>
        <scheme val="none"/>
      </font>
      <alignment horizont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HelveticaNeueLT Std"/>
        <scheme val="none"/>
      </font>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HelveticaNeueLT Std"/>
        <scheme val="none"/>
      </font>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alignment vertical="center" textRotation="0" indent="0" justifyLastLine="0" shrinkToFit="0" readingOrder="0"/>
      <border diagonalUp="0" diagonalDown="0">
        <left style="thin">
          <color auto="1"/>
        </left>
        <right style="thin">
          <color auto="1"/>
        </right>
        <top/>
        <bottom/>
        <vertical style="thin">
          <color auto="1"/>
        </vertical>
        <horizontal style="thin">
          <color auto="1"/>
        </horizontal>
      </border>
    </dxf>
    <dxf>
      <fill>
        <patternFill>
          <bgColor theme="6" tint="0.39994506668294322"/>
        </patternFill>
      </fill>
    </dxf>
    <dxf>
      <fill>
        <patternFill>
          <bgColor theme="0" tint="-0.24994659260841701"/>
        </patternFill>
      </fill>
    </dxf>
    <dxf>
      <fill>
        <patternFill>
          <bgColor theme="9" tint="0.39994506668294322"/>
        </patternFill>
      </fill>
    </dxf>
    <dxf>
      <fill>
        <patternFill>
          <bgColor theme="6" tint="0.39994506668294322"/>
        </patternFill>
      </fill>
    </dxf>
    <dxf>
      <fill>
        <patternFill>
          <bgColor theme="0" tint="-0.24994659260841701"/>
        </patternFill>
      </fill>
    </dxf>
    <dxf>
      <fill>
        <patternFill>
          <bgColor theme="9" tint="0.39994506668294322"/>
        </patternFill>
      </fill>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horizontal="center" vertical="center" textRotation="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HelveticaNeueLT Std"/>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theme="1"/>
        <name val="HelveticaNeueLT Std"/>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theme="1"/>
        <name val="HelveticaNeueLT Std"/>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theme="1"/>
        <name val="HelveticaNeueLT Std"/>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theme="1"/>
        <name val="HelveticaNeueLT Std"/>
        <scheme val="none"/>
      </font>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HelveticaNeueLT Std"/>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HelveticaNeueLT Std"/>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HelveticaNeueLT Std"/>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NeueLT Std"/>
        <scheme val="none"/>
      </font>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NeueLT Std"/>
        <scheme val="none"/>
      </font>
      <alignment vertical="center" textRotation="0" indent="0" justifyLastLine="0" shrinkToFit="0" readingOrder="0"/>
      <border diagonalUp="0" diagonalDown="0" outline="0">
        <left style="medium">
          <color indexed="64"/>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rgb="FF000000"/>
        <name val="HelveticaNeueLT Std"/>
        <scheme val="none"/>
      </font>
      <alignment vertical="center" textRotation="0" indent="0" justifyLastLine="0" shrinkToFit="0" readingOrder="0"/>
    </dxf>
    <dxf>
      <border>
        <bottom style="medium">
          <color rgb="FF000000"/>
        </bottom>
      </border>
    </dxf>
    <dxf>
      <font>
        <b/>
        <i val="0"/>
        <strike val="0"/>
        <condense val="0"/>
        <extend val="0"/>
        <outline val="0"/>
        <shadow val="0"/>
        <u val="none"/>
        <vertAlign val="baseline"/>
        <sz val="11"/>
        <color theme="1"/>
        <name val="HelveticaNeueLT Std"/>
        <scheme val="none"/>
      </font>
      <alignment horizontal="center" vertical="center" textRotation="0" wrapText="1" indent="0" justifyLastLine="0" shrinkToFit="0" readingOrder="0"/>
      <border diagonalUp="0" diagonalDown="0" outline="0">
        <left style="thin">
          <color auto="1"/>
        </left>
        <right style="thin">
          <color auto="1"/>
        </right>
        <top/>
        <bottom/>
      </border>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strike val="0"/>
        <outline val="0"/>
        <shadow val="0"/>
        <u val="none"/>
        <vertAlign val="baseline"/>
        <sz val="10"/>
        <color auto="1"/>
        <name val="Verdana"/>
        <scheme val="none"/>
      </font>
      <border diagonalUp="0" diagonalDown="0">
        <left style="thin">
          <color auto="1"/>
        </left>
        <right style="medium">
          <color indexed="64"/>
        </right>
        <top style="thin">
          <color indexed="64"/>
        </top>
        <bottom style="thin">
          <color indexed="64"/>
        </bottom>
        <vertical style="thin">
          <color auto="1"/>
        </vertical>
        <horizontal style="thin">
          <color indexed="64"/>
        </horizontal>
      </border>
    </dxf>
    <dxf>
      <font>
        <b/>
        <i val="0"/>
        <strike val="0"/>
        <condense val="0"/>
        <extend val="0"/>
        <outline val="0"/>
        <shadow val="0"/>
        <u val="none"/>
        <vertAlign val="baseline"/>
        <sz val="10"/>
        <color auto="1"/>
        <name val="Verdana"/>
        <scheme val="none"/>
      </font>
      <numFmt numFmtId="34" formatCode="_-&quot;£&quot;* #,##0.00_-;\-&quot;£&quot;* #,##0.00_-;_-&quot;£&quot;* &quot;-&quot;??_-;_-@_-"/>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indexed="64"/>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style="thin">
          <color auto="1"/>
        </left>
        <right style="medium">
          <color indexed="64"/>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right style="thin">
          <color auto="1"/>
        </right>
        <top style="thin">
          <color indexed="64"/>
        </top>
        <bottom style="thin">
          <color indexed="64"/>
        </bottom>
        <vertical style="thin">
          <color auto="1"/>
        </vertical>
        <horizontal style="thin">
          <color indexed="64"/>
        </horizontal>
      </border>
    </dxf>
    <dxf>
      <border outline="0">
        <top style="medium">
          <color rgb="FF000000"/>
        </top>
      </border>
    </dxf>
    <dxf>
      <font>
        <strike val="0"/>
        <outline val="0"/>
        <shadow val="0"/>
        <u val="none"/>
        <vertAlign val="baseline"/>
        <sz val="10"/>
        <color auto="1"/>
        <name val="Verdana"/>
        <scheme val="none"/>
      </font>
    </dxf>
    <dxf>
      <border outline="0">
        <bottom style="thin">
          <color theme="4" tint="0.39997558519241921"/>
        </bottom>
      </border>
    </dxf>
    <dxf>
      <font>
        <b/>
        <i val="0"/>
        <strike val="0"/>
        <condense val="0"/>
        <extend val="0"/>
        <outline val="0"/>
        <shadow val="0"/>
        <u val="none"/>
        <vertAlign val="baseline"/>
        <sz val="10"/>
        <color theme="0"/>
        <name val="Verdana"/>
        <scheme val="none"/>
      </font>
      <fill>
        <patternFill patternType="solid">
          <fgColor theme="4"/>
          <bgColor theme="1"/>
        </patternFill>
      </fill>
      <alignment horizontal="general" vertical="center" textRotation="0" wrapText="1" indent="0" justifyLastLine="0" shrinkToFit="0" readingOrder="0"/>
    </dxf>
    <dxf>
      <font>
        <strike val="0"/>
        <outline val="0"/>
        <shadow val="0"/>
        <u val="none"/>
        <vertAlign val="baseline"/>
        <sz val="10"/>
        <color auto="1"/>
        <name val="Verdana"/>
        <scheme val="none"/>
      </font>
      <border diagonalUp="0" diagonalDown="0">
        <left style="medium">
          <color auto="1"/>
        </left>
        <right style="medium">
          <color indexed="64"/>
        </right>
        <top style="thin">
          <color indexed="64"/>
        </top>
        <bottom style="thin">
          <color indexed="64"/>
        </bottom>
        <vertical style="medium">
          <color auto="1"/>
        </vertical>
        <horizontal style="thin">
          <color indexed="64"/>
        </horizontal>
      </border>
    </dxf>
    <dxf>
      <font>
        <b/>
        <i val="0"/>
        <strike val="0"/>
        <condense val="0"/>
        <extend val="0"/>
        <outline val="0"/>
        <shadow val="0"/>
        <u val="none"/>
        <vertAlign val="baseline"/>
        <sz val="10"/>
        <color auto="1"/>
        <name val="Verdana"/>
        <scheme val="none"/>
      </font>
      <numFmt numFmtId="34" formatCode="_-&quot;£&quot;* #,##0.00_-;\-&quot;£&quot;* #,##0.00_-;_-&quot;£&quot;* &quot;-&quot;??_-;_-@_-"/>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indexed="64"/>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style="thin">
          <color auto="1"/>
        </left>
        <right style="medium">
          <color indexed="64"/>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right style="thin">
          <color auto="1"/>
        </right>
        <top style="thin">
          <color indexed="64"/>
        </top>
        <bottom style="thin">
          <color indexed="64"/>
        </bottom>
        <vertical style="thin">
          <color auto="1"/>
        </vertical>
        <horizontal style="thin">
          <color indexed="64"/>
        </horizontal>
      </border>
    </dxf>
    <dxf>
      <border outline="0">
        <top style="medium">
          <color rgb="FF000000"/>
        </top>
      </border>
    </dxf>
    <dxf>
      <font>
        <strike val="0"/>
        <outline val="0"/>
        <shadow val="0"/>
        <u val="none"/>
        <vertAlign val="baseline"/>
        <sz val="10"/>
        <color auto="1"/>
        <name val="Verdana"/>
        <scheme val="none"/>
      </font>
    </dxf>
    <dxf>
      <border outline="0">
        <bottom style="thin">
          <color theme="4" tint="0.39997558519241921"/>
        </bottom>
      </border>
    </dxf>
    <dxf>
      <font>
        <b/>
        <i val="0"/>
        <strike val="0"/>
        <condense val="0"/>
        <extend val="0"/>
        <outline val="0"/>
        <shadow val="0"/>
        <u val="none"/>
        <vertAlign val="baseline"/>
        <sz val="10"/>
        <color theme="0"/>
        <name val="Verdana"/>
        <scheme val="none"/>
      </font>
      <fill>
        <patternFill patternType="solid">
          <fgColor theme="4"/>
          <bgColor theme="1"/>
        </patternFill>
      </fill>
      <alignment horizontal="general" vertical="center" textRotation="0" wrapText="1" indent="0" justifyLastLine="0" shrinkToFit="0" readingOrder="0"/>
    </dxf>
    <dxf>
      <font>
        <strike val="0"/>
        <outline val="0"/>
        <shadow val="0"/>
        <u val="none"/>
        <vertAlign val="baseline"/>
        <sz val="10"/>
        <color auto="1"/>
        <name val="Verdana"/>
        <scheme val="none"/>
      </font>
      <border diagonalUp="0" diagonalDown="0">
        <left style="medium">
          <color auto="1"/>
        </left>
        <right style="medium">
          <color indexed="64"/>
        </right>
        <top style="thin">
          <color indexed="64"/>
        </top>
        <bottom style="thin">
          <color indexed="64"/>
        </bottom>
        <vertical style="medium">
          <color auto="1"/>
        </vertical>
        <horizontal style="thin">
          <color indexed="64"/>
        </horizontal>
      </border>
    </dxf>
    <dxf>
      <font>
        <b/>
        <i val="0"/>
        <strike val="0"/>
        <condense val="0"/>
        <extend val="0"/>
        <outline val="0"/>
        <shadow val="0"/>
        <u val="none"/>
        <vertAlign val="baseline"/>
        <sz val="10"/>
        <color auto="1"/>
        <name val="Verdana"/>
        <scheme val="none"/>
      </font>
      <numFmt numFmtId="34" formatCode="_-&quot;£&quot;* #,##0.00_-;\-&quot;£&quot;* #,##0.00_-;_-&quot;£&quot;* &quot;-&quot;??_-;_-@_-"/>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indexed="64"/>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style="thin">
          <color auto="1"/>
        </left>
        <right style="medium">
          <color indexed="64"/>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style="thin">
          <color auto="1"/>
        </left>
        <right style="thin">
          <color auto="1"/>
        </right>
        <top style="thin">
          <color indexed="64"/>
        </top>
        <bottom style="thin">
          <color indexed="64"/>
        </bottom>
        <vertical style="thin">
          <color auto="1"/>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right style="thin">
          <color auto="1"/>
        </right>
        <top style="thin">
          <color indexed="64"/>
        </top>
        <bottom style="thin">
          <color indexed="64"/>
        </bottom>
        <vertical style="thin">
          <color auto="1"/>
        </vertical>
        <horizontal style="thin">
          <color indexed="64"/>
        </horizontal>
      </border>
    </dxf>
    <dxf>
      <border outline="0">
        <top style="medium">
          <color rgb="FF000000"/>
        </top>
      </border>
    </dxf>
    <dxf>
      <font>
        <strike val="0"/>
        <outline val="0"/>
        <shadow val="0"/>
        <u val="none"/>
        <vertAlign val="baseline"/>
        <sz val="10"/>
        <color auto="1"/>
        <name val="Verdana"/>
        <scheme val="none"/>
      </font>
    </dxf>
    <dxf>
      <border outline="0">
        <bottom style="thin">
          <color theme="4" tint="0.39997558519241921"/>
        </bottom>
      </border>
    </dxf>
    <dxf>
      <font>
        <b/>
        <i val="0"/>
        <strike val="0"/>
        <condense val="0"/>
        <extend val="0"/>
        <outline val="0"/>
        <shadow val="0"/>
        <u val="none"/>
        <vertAlign val="baseline"/>
        <sz val="10"/>
        <color theme="0"/>
        <name val="Verdana"/>
        <scheme val="none"/>
      </font>
      <fill>
        <patternFill patternType="solid">
          <fgColor theme="4"/>
          <bgColor theme="1"/>
        </patternFill>
      </fill>
      <alignment horizontal="general" vertical="center" textRotation="0" wrapText="1" indent="0" justifyLastLine="0" shrinkToFit="0" readingOrder="0"/>
    </dxf>
    <dxf>
      <font>
        <strike val="0"/>
        <outline val="0"/>
        <shadow val="0"/>
        <u val="none"/>
        <vertAlign val="baseline"/>
        <sz val="10"/>
        <color auto="1"/>
        <name val="Verdana"/>
        <scheme val="none"/>
      </font>
      <numFmt numFmtId="1" formatCode="0"/>
    </dxf>
    <dxf>
      <font>
        <b/>
        <i val="0"/>
        <strike val="0"/>
        <condense val="0"/>
        <extend val="0"/>
        <outline val="0"/>
        <shadow val="0"/>
        <u val="none"/>
        <vertAlign val="baseline"/>
        <sz val="10"/>
        <color auto="1"/>
        <name val="Verdana"/>
        <scheme val="none"/>
      </font>
      <numFmt numFmtId="34" formatCode="_-&quot;£&quot;* #,##0.00_-;\-&quot;£&quot;* #,##0.00_-;_-&quot;£&quot;* &quot;-&quot;??_-;_-@_-"/>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indexed="64"/>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auto="1"/>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top" textRotation="0" wrapText="0" indent="0" justifyLastLine="0" shrinkToFit="0" readingOrder="0"/>
      <border diagonalUp="0" diagonalDown="0">
        <left style="medium">
          <color indexed="64"/>
        </left>
        <right style="medium">
          <color auto="1"/>
        </right>
        <top style="thin">
          <color indexed="64"/>
        </top>
        <bottom style="thin">
          <color indexed="64"/>
        </bottom>
        <vertical style="medium">
          <color auto="1"/>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Verdana"/>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medium">
          <color rgb="FF000000"/>
        </top>
      </border>
    </dxf>
    <dxf>
      <font>
        <strike val="0"/>
        <outline val="0"/>
        <shadow val="0"/>
        <u val="none"/>
        <vertAlign val="baseline"/>
        <sz val="10"/>
        <color auto="1"/>
        <name val="Verdana"/>
        <scheme val="none"/>
      </font>
    </dxf>
    <dxf>
      <border outline="0">
        <bottom style="thin">
          <color theme="4" tint="0.39997558519241921"/>
        </bottom>
      </border>
    </dxf>
    <dxf>
      <font>
        <b/>
        <i val="0"/>
        <strike val="0"/>
        <condense val="0"/>
        <extend val="0"/>
        <outline val="0"/>
        <shadow val="0"/>
        <u val="none"/>
        <vertAlign val="baseline"/>
        <sz val="10"/>
        <color theme="0"/>
        <name val="Verdana"/>
        <scheme val="none"/>
      </font>
      <fill>
        <patternFill patternType="solid">
          <fgColor theme="4"/>
          <bgColor theme="1"/>
        </patternFill>
      </fill>
      <alignment horizontal="general" vertical="center" textRotation="0" wrapText="1" indent="0" justifyLastLine="0" shrinkToFit="0" readingOrder="0"/>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0" tint="-0.24994659260841701"/>
        </patternFill>
      </fill>
    </dxf>
    <dxf>
      <fill>
        <patternFill>
          <bgColor theme="8" tint="0.79998168889431442"/>
        </patternFill>
      </fill>
    </dxf>
    <dxf>
      <font>
        <color auto="1"/>
      </font>
      <fill>
        <patternFill>
          <bgColor theme="0" tint="-0.24994659260841701"/>
        </patternFill>
      </fill>
    </dxf>
    <dxf>
      <fill>
        <patternFill>
          <bgColor theme="8" tint="0.79998168889431442"/>
        </patternFill>
      </fill>
    </dxf>
    <dxf>
      <font>
        <color auto="1"/>
      </font>
      <fill>
        <patternFill>
          <bgColor theme="0" tint="-0.24994659260841701"/>
        </patternFill>
      </fill>
    </dxf>
    <dxf>
      <fill>
        <patternFill>
          <bgColor theme="8" tint="0.79998168889431442"/>
        </patternFill>
      </fill>
    </dxf>
    <dxf>
      <font>
        <color auto="1"/>
      </font>
      <fill>
        <patternFill>
          <bgColor theme="0" tint="-0.24994659260841701"/>
        </patternFill>
      </fill>
    </dxf>
    <dxf>
      <fill>
        <patternFill>
          <bgColor theme="8" tint="0.79998168889431442"/>
        </patternFill>
      </fill>
    </dxf>
    <dxf>
      <font>
        <color auto="1"/>
      </font>
      <fill>
        <patternFill>
          <bgColor theme="0" tint="-0.24994659260841701"/>
        </patternFill>
      </fill>
    </dxf>
    <dxf>
      <fill>
        <patternFill>
          <bgColor theme="8" tint="0.79998168889431442"/>
        </patternFill>
      </fill>
    </dxf>
    <dxf>
      <fill>
        <patternFill>
          <bgColor theme="0" tint="-0.24994659260841701"/>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8" tint="0.79998168889431442"/>
        </patternFill>
      </fill>
    </dxf>
    <dxf>
      <fill>
        <patternFill>
          <bgColor theme="0" tint="-0.24994659260841701"/>
        </patternFill>
      </fill>
    </dxf>
    <dxf>
      <font>
        <color auto="1"/>
      </font>
      <fill>
        <patternFill>
          <bgColor theme="0" tint="-0.24994659260841701"/>
        </patternFill>
      </fill>
    </dxf>
    <dxf>
      <fill>
        <patternFill>
          <bgColor theme="8" tint="0.79998168889431442"/>
        </patternFill>
      </fill>
    </dxf>
    <dxf>
      <fill>
        <patternFill>
          <bgColor theme="0" tint="-0.24994659260841701"/>
        </patternFill>
      </fill>
    </dxf>
    <dxf>
      <font>
        <color auto="1"/>
      </font>
      <fill>
        <patternFill>
          <bgColor theme="0" tint="-0.24994659260841701"/>
        </patternFill>
      </fill>
    </dxf>
    <dxf>
      <fill>
        <patternFill>
          <bgColor theme="8" tint="0.79998168889431442"/>
        </patternFill>
      </fill>
    </dxf>
    <dxf>
      <fill>
        <patternFill>
          <bgColor theme="0" tint="-0.24994659260841701"/>
        </patternFill>
      </fill>
    </dxf>
    <dxf>
      <font>
        <color auto="1"/>
      </font>
      <fill>
        <patternFill>
          <bgColor theme="0" tint="-0.24994659260841701"/>
        </patternFill>
      </fill>
    </dxf>
    <dxf>
      <fill>
        <patternFill>
          <bgColor theme="8" tint="0.7999816888943144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ill>
        <patternFill>
          <bgColor theme="8" tint="0.79998168889431442"/>
        </patternFill>
      </fill>
    </dxf>
    <dxf>
      <fill>
        <patternFill>
          <bgColor theme="6" tint="0.59996337778862885"/>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ont>
        <b val="0"/>
        <i val="0"/>
        <strike val="0"/>
        <condense val="0"/>
        <extend val="0"/>
        <outline val="0"/>
        <shadow val="0"/>
        <u val="none"/>
        <vertAlign val="baseline"/>
        <sz val="11"/>
        <color theme="1"/>
        <name val="Verdana"/>
        <scheme val="none"/>
      </font>
    </dxf>
    <dxf>
      <font>
        <b/>
        <strike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medium">
          <color indexed="64"/>
        </left>
        <right/>
        <top style="medium">
          <color auto="1"/>
        </top>
        <bottom style="medium">
          <color auto="1"/>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strike val="0"/>
        <outline val="0"/>
        <shadow val="0"/>
        <u val="none"/>
        <vertAlign val="baseline"/>
        <sz val="10"/>
        <color theme="1"/>
        <name val="Verdana"/>
        <scheme val="none"/>
      </font>
      <alignment horizontal="center" vertical="center" textRotation="0" wrapText="0" indent="0" justifyLastLine="0" shrinkToFit="0" readingOrder="0"/>
      <border diagonalUp="0" diagonalDown="0">
        <left/>
        <right style="medium">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0"/>
        <color theme="1"/>
        <name val="Verdana"/>
        <scheme val="none"/>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0"/>
        <color theme="1"/>
        <name val="Verdana"/>
        <scheme val="none"/>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style="thin">
          <color indexed="64"/>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Verdana"/>
        <scheme val="none"/>
      </font>
      <alignment horizontal="general" vertical="top"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Verdana"/>
        <scheme val="none"/>
      </font>
      <alignment horizontal="general" vertical="top" textRotation="0" wrapText="0" indent="0" justifyLastLine="0" shrinkToFit="0" readingOrder="0"/>
      <border diagonalUp="0" diagonalDown="0" outline="0">
        <left/>
        <right/>
        <top style="thin">
          <color indexed="64"/>
        </top>
        <bottom style="thin">
          <color indexed="64"/>
        </bottom>
      </border>
    </dxf>
    <dxf>
      <border>
        <top style="thin">
          <color rgb="FF000000"/>
        </top>
      </border>
    </dxf>
    <dxf>
      <font>
        <strike val="0"/>
        <outline val="0"/>
        <shadow val="0"/>
        <u val="none"/>
        <vertAlign val="baseline"/>
        <sz val="10"/>
        <color theme="1"/>
        <name val="Verdana"/>
        <scheme val="none"/>
      </font>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color theme="1"/>
        <name val="Verdana"/>
        <scheme val="none"/>
      </font>
    </dxf>
    <dxf>
      <border>
        <bottom style="medium">
          <color rgb="FF000000"/>
        </bottom>
      </border>
    </dxf>
    <dxf>
      <font>
        <b/>
        <i val="0"/>
        <strike val="0"/>
        <condense val="0"/>
        <extend val="0"/>
        <outline val="0"/>
        <shadow val="0"/>
        <u val="none"/>
        <vertAlign val="baseline"/>
        <sz val="10"/>
        <color theme="1"/>
        <name val="Verdana"/>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auto="1"/>
      </font>
      <fill>
        <patternFill>
          <bgColor theme="0" tint="-0.24994659260841701"/>
        </patternFill>
      </fill>
    </dxf>
    <dxf>
      <font>
        <color auto="1"/>
      </font>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b val="0"/>
        <i val="0"/>
        <strike val="0"/>
        <condense val="0"/>
        <extend val="0"/>
        <outline val="0"/>
        <shadow val="0"/>
        <u val="none"/>
        <vertAlign val="baseline"/>
        <sz val="11"/>
        <color theme="1"/>
        <name val="Verdana"/>
        <scheme val="none"/>
      </font>
    </dxf>
    <dxf>
      <font>
        <b/>
        <strike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medium">
          <color indexed="64"/>
        </left>
        <right/>
        <top style="medium">
          <color auto="1"/>
        </top>
        <bottom style="medium">
          <color auto="1"/>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strike val="0"/>
        <outline val="0"/>
        <shadow val="0"/>
        <u val="none"/>
        <vertAlign val="baseline"/>
        <sz val="10"/>
        <color theme="1"/>
        <name val="Verdana"/>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Verdana"/>
        <scheme val="none"/>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0"/>
        <color theme="1"/>
        <name val="Verdana"/>
        <scheme val="none"/>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Verdana"/>
        <scheme val="none"/>
      </font>
      <alignment horizontal="general" vertical="top"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Verdana"/>
        <scheme val="none"/>
      </font>
      <alignment horizontal="general" vertical="top" textRotation="0" wrapText="0" indent="0" justifyLastLine="0" shrinkToFit="0" readingOrder="0"/>
      <border diagonalUp="0" diagonalDown="0" outline="0">
        <left/>
        <right/>
        <top style="thin">
          <color indexed="64"/>
        </top>
        <bottom style="thin">
          <color indexed="64"/>
        </bottom>
      </border>
    </dxf>
    <dxf>
      <border>
        <top style="thin">
          <color rgb="FF000000"/>
        </top>
      </border>
    </dxf>
    <dxf>
      <font>
        <strike val="0"/>
        <outline val="0"/>
        <shadow val="0"/>
        <u val="none"/>
        <vertAlign val="baseline"/>
        <sz val="10"/>
        <color theme="1"/>
        <name val="Verdana"/>
        <scheme val="none"/>
      </font>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color theme="1"/>
        <name val="Verdana"/>
        <scheme val="none"/>
      </font>
    </dxf>
    <dxf>
      <border>
        <bottom style="medium">
          <color rgb="FF000000"/>
        </bottom>
      </border>
    </dxf>
    <dxf>
      <font>
        <b/>
        <i val="0"/>
        <strike val="0"/>
        <condense val="0"/>
        <extend val="0"/>
        <outline val="0"/>
        <shadow val="0"/>
        <u val="none"/>
        <vertAlign val="baseline"/>
        <sz val="10"/>
        <color theme="1"/>
        <name val="Verdana"/>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auto="1"/>
      </font>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b val="0"/>
        <i val="0"/>
        <strike val="0"/>
        <condense val="0"/>
        <extend val="0"/>
        <outline val="0"/>
        <shadow val="0"/>
        <u val="none"/>
        <vertAlign val="baseline"/>
        <sz val="11"/>
        <color theme="1"/>
        <name val="Verdana"/>
        <scheme val="none"/>
      </font>
    </dxf>
    <dxf>
      <font>
        <b/>
        <strike val="0"/>
        <outline val="0"/>
        <shadow val="0"/>
        <u val="none"/>
        <vertAlign val="baseline"/>
        <sz val="10"/>
        <color theme="1"/>
        <name val="Verdana"/>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strike val="0"/>
        <outline val="0"/>
        <shadow val="0"/>
        <u val="none"/>
        <vertAlign val="baseline"/>
        <sz val="10"/>
        <color theme="1"/>
        <name val="Verdana"/>
        <scheme val="none"/>
      </font>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Verdana"/>
        <scheme val="none"/>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center" vertical="bottom" textRotation="0" wrapText="1" indent="0" justifyLastLine="0" shrinkToFit="0" readingOrder="0"/>
      <border diagonalUp="0" diagonalDown="0">
        <left style="medium">
          <color indexed="64"/>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Verdana"/>
        <scheme val="none"/>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Verdana"/>
        <scheme val="none"/>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Verdana"/>
        <scheme val="none"/>
      </font>
      <alignment horizontal="general" vertical="top"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Verdana"/>
        <scheme val="none"/>
      </font>
      <alignment horizontal="general" vertical="top" textRotation="0" wrapText="0" indent="0" justifyLastLine="0" shrinkToFit="0" readingOrder="0"/>
      <border diagonalUp="0" diagonalDown="0" outline="0">
        <left/>
        <right/>
        <top style="thin">
          <color indexed="64"/>
        </top>
        <bottom style="thin">
          <color indexed="64"/>
        </bottom>
      </border>
    </dxf>
    <dxf>
      <border>
        <top style="thin">
          <color indexed="64"/>
        </top>
      </border>
    </dxf>
    <dxf>
      <font>
        <strike val="0"/>
        <outline val="0"/>
        <shadow val="0"/>
        <u val="none"/>
        <vertAlign val="baseline"/>
        <sz val="10"/>
        <color theme="1"/>
        <name val="Verdana"/>
        <scheme val="none"/>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theme="1"/>
        <name val="Verdana"/>
        <scheme val="none"/>
      </font>
    </dxf>
    <dxf>
      <border>
        <bottom style="medium">
          <color indexed="64"/>
        </bottom>
      </border>
    </dxf>
    <dxf>
      <font>
        <b/>
        <i val="0"/>
        <strike val="0"/>
        <condense val="0"/>
        <extend val="0"/>
        <outline val="0"/>
        <shadow val="0"/>
        <u val="none"/>
        <vertAlign val="baseline"/>
        <sz val="10"/>
        <color theme="1"/>
        <name val="Verdana"/>
        <scheme val="none"/>
      </font>
      <alignment horizontal="center" vertical="center" textRotation="0" wrapText="1" indent="0" justifyLastLine="0" shrinkToFit="0" readingOrder="0"/>
      <border diagonalUp="0" diagonalDown="0" outline="0">
        <left style="thin">
          <color auto="1"/>
        </left>
        <right style="thin">
          <color auto="1"/>
        </right>
        <top/>
        <bottom/>
      </border>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ont>
        <color auto="1"/>
      </font>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9" tint="0.39994506668294322"/>
        </patternFill>
      </fill>
    </dxf>
    <dxf>
      <font>
        <b val="0"/>
        <i val="0"/>
        <strike val="0"/>
        <condense val="0"/>
        <extend val="0"/>
        <outline val="0"/>
        <shadow val="0"/>
        <u val="none"/>
        <vertAlign val="baseline"/>
        <sz val="11"/>
        <color theme="1"/>
        <name val="Arial"/>
        <scheme val="none"/>
      </font>
      <numFmt numFmtId="34" formatCode="_-&quot;£&quot;* #,##0.00_-;\-&quot;£&quot;* #,##0.00_-;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fill>
        <patternFill patternType="solid">
          <fgColor indexed="64"/>
          <bgColor rgb="FFFFFF00"/>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Verdana"/>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scheme val="none"/>
      </font>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Verdana"/>
        <scheme val="none"/>
      </font>
      <fill>
        <patternFill patternType="solid">
          <fgColor indexed="64"/>
          <bgColor theme="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0" tint="-0.24994659260841701"/>
        </patternFill>
      </fill>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numFmt numFmtId="34" formatCode="_-&quot;£&quot;* #,##0.00_-;\-&quot;£&quot;* #,##0.00_-;_-&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0"/>
        <color theme="1"/>
        <name val="Verdana"/>
        <scheme val="none"/>
      </font>
      <fill>
        <patternFill patternType="solid">
          <fgColor indexed="64"/>
          <bgColor theme="1"/>
        </patternFill>
      </fill>
      <border diagonalUp="0" diagonalDown="0" outline="0">
        <left style="thin">
          <color indexed="64"/>
        </left>
        <right style="thin">
          <color indexed="64"/>
        </right>
        <top/>
        <bottom/>
      </border>
    </dxf>
    <dxf>
      <fill>
        <patternFill>
          <bgColor theme="6" tint="0.39994506668294322"/>
        </patternFill>
      </fill>
    </dxf>
    <dxf>
      <fill>
        <patternFill>
          <bgColor theme="9" tint="0.39994506668294322"/>
        </patternFill>
      </fill>
    </dxf>
    <dxf>
      <fill>
        <patternFill>
          <bgColor theme="0" tint="-0.24994659260841701"/>
        </patternFill>
      </fill>
    </dxf>
    <dxf>
      <font>
        <b val="0"/>
        <i val="0"/>
        <strike val="0"/>
        <condense val="0"/>
        <extend val="0"/>
        <outline val="0"/>
        <shadow val="0"/>
        <u val="none"/>
        <vertAlign val="baseline"/>
        <sz val="10"/>
        <color theme="1"/>
        <name val="Verdana"/>
        <scheme val="none"/>
      </font>
      <numFmt numFmtId="34" formatCode="_-&quot;£&quot;* #,##0.00_-;\-&quot;£&quot;* #,##0.00_-;_-&quot;£&quot;* &quot;-&quot;??_-;_-@_-"/>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0"/>
        <color theme="1"/>
        <name val="Verdana"/>
        <scheme val="none"/>
      </font>
      <fill>
        <patternFill patternType="solid">
          <fgColor indexed="64"/>
          <bgColor theme="1"/>
        </patternFill>
      </fill>
      <alignment horizontal="center" vertical="center" textRotation="0" wrapText="1" indent="0" justifyLastLine="0" shrinkToFit="0" readingOrder="0"/>
      <border diagonalUp="0" diagonalDown="0">
        <left style="thin">
          <color indexed="64"/>
        </left>
        <right style="thin">
          <color indexed="64"/>
        </right>
        <top/>
        <bottom/>
      </border>
    </dxf>
    <dxf>
      <font>
        <strike val="0"/>
        <outline val="0"/>
        <shadow val="0"/>
        <u val="none"/>
        <vertAlign val="baseline"/>
        <sz val="11"/>
        <color theme="1"/>
        <name val="HelveticaNeueLT Std"/>
        <scheme val="none"/>
      </font>
      <alignment horizontal="center" vertical="center" textRotation="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sz val="11"/>
        <color theme="1"/>
        <name val="HelveticaNeueLT Std"/>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HelveticaNeueLT Std"/>
        <scheme val="none"/>
      </font>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NeueLT Std"/>
        <scheme val="none"/>
      </font>
      <alignment horizontal="general" vertical="center"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HelveticaNeueLT Std"/>
        <scheme val="none"/>
      </font>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rgb="FF000000"/>
        <name val="HelveticaNeueLT Std"/>
        <scheme val="none"/>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Verdana"/>
        <scheme val="none"/>
      </font>
      <fill>
        <patternFill patternType="solid">
          <fgColor indexed="64"/>
          <bgColor theme="1"/>
        </patternFill>
      </fill>
      <alignment horizontal="general" vertical="bottom" textRotation="0" wrapText="1" indent="0" justifyLastLine="0" shrinkToFit="0" readingOrder="0"/>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ont>
        <b/>
        <i val="0"/>
        <strike val="0"/>
        <condense val="0"/>
        <extend val="0"/>
        <outline val="0"/>
        <shadow val="0"/>
        <u val="none"/>
        <vertAlign val="baseline"/>
        <sz val="10"/>
        <color theme="1"/>
        <name val="Verdana"/>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Verdana"/>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Verdana"/>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numFmt numFmtId="164" formatCode="&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Verdana"/>
        <scheme val="none"/>
      </font>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Verdana"/>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Verdana"/>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theme="1"/>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jpeg"/><Relationship Id="rId5" Type="http://schemas.openxmlformats.org/officeDocument/2006/relationships/image" Target="../media/image6.emf"/><Relationship Id="rId4" Type="http://schemas.openxmlformats.org/officeDocument/2006/relationships/image" Target="../media/image5.emf"/></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13" Type="http://schemas.microsoft.com/office/2007/relationships/hdphoto" Target="../media/hdphoto5.wdp"/><Relationship Id="rId18" Type="http://schemas.openxmlformats.org/officeDocument/2006/relationships/image" Target="../media/image17.png"/><Relationship Id="rId26" Type="http://schemas.openxmlformats.org/officeDocument/2006/relationships/image" Target="../media/image21.png"/><Relationship Id="rId3" Type="http://schemas.microsoft.com/office/2007/relationships/hdphoto" Target="../media/hdphoto1.wdp"/><Relationship Id="rId21" Type="http://schemas.microsoft.com/office/2007/relationships/hdphoto" Target="../media/hdphoto9.wdp"/><Relationship Id="rId7" Type="http://schemas.openxmlformats.org/officeDocument/2006/relationships/image" Target="../media/image11.jpeg"/><Relationship Id="rId12" Type="http://schemas.openxmlformats.org/officeDocument/2006/relationships/image" Target="../media/image14.png"/><Relationship Id="rId17" Type="http://schemas.microsoft.com/office/2007/relationships/hdphoto" Target="../media/hdphoto7.wdp"/><Relationship Id="rId25" Type="http://schemas.microsoft.com/office/2007/relationships/hdphoto" Target="../media/hdphoto11.wdp"/><Relationship Id="rId2" Type="http://schemas.openxmlformats.org/officeDocument/2006/relationships/image" Target="../media/image8.png"/><Relationship Id="rId16" Type="http://schemas.openxmlformats.org/officeDocument/2006/relationships/image" Target="../media/image16.png"/><Relationship Id="rId20" Type="http://schemas.openxmlformats.org/officeDocument/2006/relationships/image" Target="../media/image18.png"/><Relationship Id="rId1" Type="http://schemas.openxmlformats.org/officeDocument/2006/relationships/image" Target="../media/image7.gif"/><Relationship Id="rId6" Type="http://schemas.microsoft.com/office/2007/relationships/hdphoto" Target="../media/hdphoto2.wdp"/><Relationship Id="rId11" Type="http://schemas.microsoft.com/office/2007/relationships/hdphoto" Target="../media/hdphoto4.wdp"/><Relationship Id="rId24" Type="http://schemas.openxmlformats.org/officeDocument/2006/relationships/image" Target="../media/image20.png"/><Relationship Id="rId5" Type="http://schemas.openxmlformats.org/officeDocument/2006/relationships/image" Target="../media/image10.png"/><Relationship Id="rId15" Type="http://schemas.microsoft.com/office/2007/relationships/hdphoto" Target="../media/hdphoto6.wdp"/><Relationship Id="rId23" Type="http://schemas.microsoft.com/office/2007/relationships/hdphoto" Target="../media/hdphoto10.wdp"/><Relationship Id="rId10" Type="http://schemas.openxmlformats.org/officeDocument/2006/relationships/image" Target="../media/image13.png"/><Relationship Id="rId19" Type="http://schemas.microsoft.com/office/2007/relationships/hdphoto" Target="../media/hdphoto8.wdp"/><Relationship Id="rId4" Type="http://schemas.openxmlformats.org/officeDocument/2006/relationships/image" Target="../media/image9.png"/><Relationship Id="rId9" Type="http://schemas.microsoft.com/office/2007/relationships/hdphoto" Target="../media/hdphoto3.wdp"/><Relationship Id="rId14" Type="http://schemas.openxmlformats.org/officeDocument/2006/relationships/image" Target="../media/image15.png"/><Relationship Id="rId22" Type="http://schemas.openxmlformats.org/officeDocument/2006/relationships/image" Target="../media/image19.png"/><Relationship Id="rId27" Type="http://schemas.microsoft.com/office/2007/relationships/hdphoto" Target="../media/hdphoto12.wdp"/></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151130</xdr:rowOff>
    </xdr:from>
    <xdr:to>
      <xdr:col>8</xdr:col>
      <xdr:colOff>228600</xdr:colOff>
      <xdr:row>5</xdr:row>
      <xdr:rowOff>151130</xdr:rowOff>
    </xdr:to>
    <xdr:cxnSp macro="">
      <xdr:nvCxnSpPr>
        <xdr:cNvPr id="2" name="Line 12">
          <a:extLst>
            <a:ext uri="{FF2B5EF4-FFF2-40B4-BE49-F238E27FC236}">
              <a16:creationId xmlns:a16="http://schemas.microsoft.com/office/drawing/2014/main" id="{772505E8-CD8D-4550-BB28-B8C7CEA3C46E}"/>
            </a:ext>
          </a:extLst>
        </xdr:cNvPr>
        <xdr:cNvCxnSpPr>
          <a:cxnSpLocks noChangeShapeType="1"/>
        </xdr:cNvCxnSpPr>
      </xdr:nvCxnSpPr>
      <xdr:spPr bwMode="auto">
        <a:xfrm>
          <a:off x="660400" y="1700530"/>
          <a:ext cx="4851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1</xdr:row>
      <xdr:rowOff>9525</xdr:rowOff>
    </xdr:from>
    <xdr:to>
      <xdr:col>8</xdr:col>
      <xdr:colOff>200025</xdr:colOff>
      <xdr:row>1</xdr:row>
      <xdr:rowOff>17780</xdr:rowOff>
    </xdr:to>
    <xdr:cxnSp macro="">
      <xdr:nvCxnSpPr>
        <xdr:cNvPr id="3" name="Line 13">
          <a:extLst>
            <a:ext uri="{FF2B5EF4-FFF2-40B4-BE49-F238E27FC236}">
              <a16:creationId xmlns:a16="http://schemas.microsoft.com/office/drawing/2014/main" id="{38A994D0-5D88-4C38-847D-2962A602DB73}"/>
            </a:ext>
          </a:extLst>
        </xdr:cNvPr>
        <xdr:cNvCxnSpPr>
          <a:cxnSpLocks noChangeShapeType="1"/>
        </xdr:cNvCxnSpPr>
      </xdr:nvCxnSpPr>
      <xdr:spPr bwMode="auto">
        <a:xfrm flipV="1">
          <a:off x="660400" y="409575"/>
          <a:ext cx="4822825" cy="82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xdr:colOff>
      <xdr:row>15</xdr:row>
      <xdr:rowOff>3175</xdr:rowOff>
    </xdr:from>
    <xdr:to>
      <xdr:col>8</xdr:col>
      <xdr:colOff>467360</xdr:colOff>
      <xdr:row>15</xdr:row>
      <xdr:rowOff>14605</xdr:rowOff>
    </xdr:to>
    <xdr:cxnSp macro="">
      <xdr:nvCxnSpPr>
        <xdr:cNvPr id="4" name="Line 15">
          <a:extLst>
            <a:ext uri="{FF2B5EF4-FFF2-40B4-BE49-F238E27FC236}">
              <a16:creationId xmlns:a16="http://schemas.microsoft.com/office/drawing/2014/main" id="{0B617C28-6B82-4325-AEE1-A155AD63A5DF}"/>
            </a:ext>
          </a:extLst>
        </xdr:cNvPr>
        <xdr:cNvCxnSpPr>
          <a:cxnSpLocks noChangeShapeType="1"/>
        </xdr:cNvCxnSpPr>
      </xdr:nvCxnSpPr>
      <xdr:spPr bwMode="auto">
        <a:xfrm>
          <a:off x="1990725" y="5407025"/>
          <a:ext cx="3759835" cy="114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0</xdr:colOff>
      <xdr:row>18</xdr:row>
      <xdr:rowOff>6985</xdr:rowOff>
    </xdr:from>
    <xdr:to>
      <xdr:col>8</xdr:col>
      <xdr:colOff>454660</xdr:colOff>
      <xdr:row>18</xdr:row>
      <xdr:rowOff>9525</xdr:rowOff>
    </xdr:to>
    <xdr:cxnSp macro="">
      <xdr:nvCxnSpPr>
        <xdr:cNvPr id="5" name="Line 16">
          <a:extLst>
            <a:ext uri="{FF2B5EF4-FFF2-40B4-BE49-F238E27FC236}">
              <a16:creationId xmlns:a16="http://schemas.microsoft.com/office/drawing/2014/main" id="{2C0CA57D-52F6-4DE1-A391-8C22CC978B9C}"/>
            </a:ext>
          </a:extLst>
        </xdr:cNvPr>
        <xdr:cNvCxnSpPr>
          <a:cxnSpLocks noChangeShapeType="1"/>
        </xdr:cNvCxnSpPr>
      </xdr:nvCxnSpPr>
      <xdr:spPr bwMode="auto">
        <a:xfrm flipV="1">
          <a:off x="1981200" y="6001385"/>
          <a:ext cx="3756660" cy="2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342900</xdr:colOff>
      <xdr:row>32</xdr:row>
      <xdr:rowOff>266700</xdr:rowOff>
    </xdr:from>
    <xdr:to>
      <xdr:col>8</xdr:col>
      <xdr:colOff>257175</xdr:colOff>
      <xdr:row>36</xdr:row>
      <xdr:rowOff>28575</xdr:rowOff>
    </xdr:to>
    <xdr:pic>
      <xdr:nvPicPr>
        <xdr:cNvPr id="6" name="Picture 10" descr="Royal-Borough-logo">
          <a:extLst>
            <a:ext uri="{FF2B5EF4-FFF2-40B4-BE49-F238E27FC236}">
              <a16:creationId xmlns:a16="http://schemas.microsoft.com/office/drawing/2014/main" id="{C11D60C8-E255-42B7-B7F3-748D90D3B9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05300" y="9613900"/>
          <a:ext cx="1235075" cy="66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16</xdr:row>
      <xdr:rowOff>0</xdr:rowOff>
    </xdr:from>
    <xdr:to>
      <xdr:col>3</xdr:col>
      <xdr:colOff>3742</xdr:colOff>
      <xdr:row>38</xdr:row>
      <xdr:rowOff>53408</xdr:rowOff>
    </xdr:to>
    <xdr:grpSp>
      <xdr:nvGrpSpPr>
        <xdr:cNvPr id="2" name="Group 1">
          <a:extLst>
            <a:ext uri="{FF2B5EF4-FFF2-40B4-BE49-F238E27FC236}">
              <a16:creationId xmlns:a16="http://schemas.microsoft.com/office/drawing/2014/main" id="{8BFAF1F4-B3BF-4F1E-8353-29DDB2592682}"/>
            </a:ext>
          </a:extLst>
        </xdr:cNvPr>
        <xdr:cNvGrpSpPr/>
      </xdr:nvGrpSpPr>
      <xdr:grpSpPr>
        <a:xfrm>
          <a:off x="1447800" y="4013200"/>
          <a:ext cx="3248592" cy="39283708"/>
          <a:chOff x="1514475" y="0"/>
          <a:chExt cx="3470842" cy="39296408"/>
        </a:xfrm>
      </xdr:grpSpPr>
      <xdr:grpSp>
        <xdr:nvGrpSpPr>
          <xdr:cNvPr id="3" name="Group 16">
            <a:extLst>
              <a:ext uri="{FF2B5EF4-FFF2-40B4-BE49-F238E27FC236}">
                <a16:creationId xmlns:a16="http://schemas.microsoft.com/office/drawing/2014/main" id="{99C2A62F-AB7C-4D53-A538-ABCEB5BD3A47}"/>
              </a:ext>
            </a:extLst>
          </xdr:cNvPr>
          <xdr:cNvGrpSpPr>
            <a:grpSpLocks noChangeAspect="1"/>
          </xdr:cNvGrpSpPr>
        </xdr:nvGrpSpPr>
        <xdr:grpSpPr bwMode="auto">
          <a:xfrm>
            <a:off x="2356757" y="0"/>
            <a:ext cx="1907381" cy="2013857"/>
            <a:chOff x="2839" y="3962"/>
            <a:chExt cx="1564" cy="2538"/>
          </a:xfrm>
        </xdr:grpSpPr>
        <xdr:sp macro="" textlink="">
          <xdr:nvSpPr>
            <xdr:cNvPr id="159" name="AutoShape 17">
              <a:extLst>
                <a:ext uri="{FF2B5EF4-FFF2-40B4-BE49-F238E27FC236}">
                  <a16:creationId xmlns:a16="http://schemas.microsoft.com/office/drawing/2014/main" id="{0162E261-983F-41D8-8829-D81E2DB58BEA}"/>
                </a:ext>
              </a:extLst>
            </xdr:cNvPr>
            <xdr:cNvSpPr>
              <a:spLocks noChangeAspect="1" noChangeArrowheads="1"/>
            </xdr:cNvSpPr>
          </xdr:nvSpPr>
          <xdr:spPr bwMode="auto">
            <a:xfrm>
              <a:off x="2839" y="3962"/>
              <a:ext cx="1564" cy="2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60" name="Rectangle 18">
              <a:extLst>
                <a:ext uri="{FF2B5EF4-FFF2-40B4-BE49-F238E27FC236}">
                  <a16:creationId xmlns:a16="http://schemas.microsoft.com/office/drawing/2014/main" id="{DBFCA22D-6C74-4046-9221-30DAF280F6AB}"/>
                </a:ext>
              </a:extLst>
            </xdr:cNvPr>
            <xdr:cNvSpPr>
              <a:spLocks noChangeArrowheads="1"/>
            </xdr:cNvSpPr>
          </xdr:nvSpPr>
          <xdr:spPr bwMode="auto">
            <a:xfrm>
              <a:off x="2985" y="4225"/>
              <a:ext cx="1248" cy="2071"/>
            </a:xfrm>
            <a:prstGeom prst="rect">
              <a:avLst/>
            </a:prstGeom>
            <a:solidFill>
              <a:srgbClr val="FFFFFF"/>
            </a:solidFill>
            <a:ln w="63500" cmpd="dbl">
              <a:solidFill>
                <a:srgbClr val="000000"/>
              </a:solidFill>
              <a:miter lim="800000"/>
              <a:headEnd/>
              <a:tailEnd/>
            </a:ln>
          </xdr:spPr>
          <xdr:txBody>
            <a:bodyPr vertOverflow="clip" wrap="square" lIns="91440" tIns="45720" rIns="91440" bIns="45720" anchor="t" upright="1"/>
            <a:lstStyle/>
            <a:p>
              <a:pPr algn="l" rtl="0">
                <a:defRPr sz="1000"/>
              </a:pPr>
              <a:endParaRPr lang="en-GB" sz="1000" b="0" i="0" strike="noStrike">
                <a:solidFill>
                  <a:srgbClr val="000000"/>
                </a:solidFill>
                <a:latin typeface="Arial"/>
                <a:cs typeface="Arial"/>
              </a:endParaRPr>
            </a:p>
            <a:p>
              <a:pPr algn="l" rtl="0">
                <a:defRPr sz="1000"/>
              </a:pPr>
              <a:endParaRPr lang="en-GB" sz="1000" b="0" i="0" strike="noStrike">
                <a:solidFill>
                  <a:srgbClr val="000000"/>
                </a:solidFill>
                <a:latin typeface="Arial"/>
                <a:cs typeface="Arial"/>
              </a:endParaRPr>
            </a:p>
            <a:p>
              <a:pPr algn="l" rtl="0">
                <a:defRPr sz="1000"/>
              </a:pPr>
              <a:endParaRPr lang="en-GB" sz="1000" b="0" i="0" strike="noStrike">
                <a:solidFill>
                  <a:srgbClr val="000000"/>
                </a:solidFill>
                <a:latin typeface="Arial"/>
                <a:cs typeface="Arial"/>
              </a:endParaRPr>
            </a:p>
            <a:p>
              <a:pPr algn="l" rtl="0">
                <a:defRPr sz="1000"/>
              </a:pPr>
              <a:endParaRPr lang="en-GB" sz="1000" b="0" i="0" strike="noStrike">
                <a:solidFill>
                  <a:srgbClr val="000000"/>
                </a:solidFill>
                <a:latin typeface="Arial"/>
                <a:cs typeface="Arial"/>
              </a:endParaRPr>
            </a:p>
            <a:p>
              <a:pPr algn="l" rtl="0">
                <a:defRPr sz="1000"/>
              </a:pPr>
              <a:endParaRPr lang="en-GB" sz="1000" b="0" i="0" strike="noStrike">
                <a:solidFill>
                  <a:srgbClr val="000000"/>
                </a:solidFill>
                <a:latin typeface="Arial"/>
                <a:cs typeface="Arial"/>
              </a:endParaRPr>
            </a:p>
            <a:p>
              <a:pPr algn="l" rtl="0">
                <a:defRPr sz="1000"/>
              </a:pPr>
              <a:endParaRPr lang="en-GB" sz="1000" b="0" i="0" strike="noStrike">
                <a:solidFill>
                  <a:srgbClr val="000000"/>
                </a:solidFill>
                <a:latin typeface="Arial"/>
                <a:cs typeface="Arial"/>
              </a:endParaRPr>
            </a:p>
            <a:p>
              <a:pPr algn="l" rtl="0">
                <a:defRPr sz="1000"/>
              </a:pPr>
              <a:r>
                <a:rPr lang="en-GB" sz="1000" b="0" i="0" strike="noStrike">
                  <a:solidFill>
                    <a:srgbClr val="000000"/>
                  </a:solidFill>
                  <a:latin typeface="Arial"/>
                  <a:cs typeface="Arial"/>
                </a:rPr>
                <a:t>                     </a:t>
              </a:r>
            </a:p>
          </xdr:txBody>
        </xdr:sp>
        <xdr:sp macro="" textlink="">
          <xdr:nvSpPr>
            <xdr:cNvPr id="161" name="Line 19">
              <a:extLst>
                <a:ext uri="{FF2B5EF4-FFF2-40B4-BE49-F238E27FC236}">
                  <a16:creationId xmlns:a16="http://schemas.microsoft.com/office/drawing/2014/main" id="{7D296C82-0AFF-4159-8D8D-3BD01AC7A7D0}"/>
                </a:ext>
              </a:extLst>
            </xdr:cNvPr>
            <xdr:cNvSpPr>
              <a:spLocks noChangeShapeType="1"/>
            </xdr:cNvSpPr>
          </xdr:nvSpPr>
          <xdr:spPr bwMode="auto">
            <a:xfrm>
              <a:off x="2981" y="4862"/>
              <a:ext cx="1252"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2" name="Line 20">
              <a:extLst>
                <a:ext uri="{FF2B5EF4-FFF2-40B4-BE49-F238E27FC236}">
                  <a16:creationId xmlns:a16="http://schemas.microsoft.com/office/drawing/2014/main" id="{48F0FDF2-E8D8-4316-929E-F822E17B0630}"/>
                </a:ext>
              </a:extLst>
            </xdr:cNvPr>
            <xdr:cNvSpPr>
              <a:spLocks noChangeShapeType="1"/>
            </xdr:cNvSpPr>
          </xdr:nvSpPr>
          <xdr:spPr bwMode="auto">
            <a:xfrm flipV="1">
              <a:off x="2981" y="422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Line 21">
              <a:extLst>
                <a:ext uri="{FF2B5EF4-FFF2-40B4-BE49-F238E27FC236}">
                  <a16:creationId xmlns:a16="http://schemas.microsoft.com/office/drawing/2014/main" id="{DB9917F2-2C80-4FF0-A5AC-5FAB7CBD5D57}"/>
                </a:ext>
              </a:extLst>
            </xdr:cNvPr>
            <xdr:cNvSpPr>
              <a:spLocks noChangeShapeType="1"/>
            </xdr:cNvSpPr>
          </xdr:nvSpPr>
          <xdr:spPr bwMode="auto">
            <a:xfrm>
              <a:off x="3607" y="422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4" name="Group 19">
            <a:extLst>
              <a:ext uri="{FF2B5EF4-FFF2-40B4-BE49-F238E27FC236}">
                <a16:creationId xmlns:a16="http://schemas.microsoft.com/office/drawing/2014/main" id="{CC195CFA-510A-40EC-9B03-7EC246BDC7CC}"/>
              </a:ext>
            </a:extLst>
          </xdr:cNvPr>
          <xdr:cNvGrpSpPr>
            <a:grpSpLocks noChangeAspect="1"/>
          </xdr:cNvGrpSpPr>
        </xdr:nvGrpSpPr>
        <xdr:grpSpPr bwMode="auto">
          <a:xfrm>
            <a:off x="2318657" y="1885950"/>
            <a:ext cx="2031206" cy="1978479"/>
            <a:chOff x="2814" y="3888"/>
            <a:chExt cx="1661" cy="2636"/>
          </a:xfrm>
        </xdr:grpSpPr>
        <xdr:sp macro="" textlink="">
          <xdr:nvSpPr>
            <xdr:cNvPr id="152" name="AutoShape 20">
              <a:extLst>
                <a:ext uri="{FF2B5EF4-FFF2-40B4-BE49-F238E27FC236}">
                  <a16:creationId xmlns:a16="http://schemas.microsoft.com/office/drawing/2014/main" id="{7AC7A208-3D84-40C8-A78D-99BE004DC63E}"/>
                </a:ext>
              </a:extLst>
            </xdr:cNvPr>
            <xdr:cNvSpPr>
              <a:spLocks noChangeAspect="1" noChangeArrowheads="1"/>
            </xdr:cNvSpPr>
          </xdr:nvSpPr>
          <xdr:spPr bwMode="auto">
            <a:xfrm>
              <a:off x="2814" y="3888"/>
              <a:ext cx="1661" cy="2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53" name="Rectangle 21">
              <a:extLst>
                <a:ext uri="{FF2B5EF4-FFF2-40B4-BE49-F238E27FC236}">
                  <a16:creationId xmlns:a16="http://schemas.microsoft.com/office/drawing/2014/main" id="{CED46F6B-2BAA-4460-ABD4-300251241A4F}"/>
                </a:ext>
              </a:extLst>
            </xdr:cNvPr>
            <xdr:cNvSpPr>
              <a:spLocks noChangeArrowheads="1"/>
            </xdr:cNvSpPr>
          </xdr:nvSpPr>
          <xdr:spPr bwMode="auto">
            <a:xfrm>
              <a:off x="2981" y="4222"/>
              <a:ext cx="1252" cy="2080"/>
            </a:xfrm>
            <a:prstGeom prst="rect">
              <a:avLst/>
            </a:prstGeom>
            <a:solidFill>
              <a:srgbClr val="FFFFFF"/>
            </a:solidFill>
            <a:ln w="63500" cmpd="dbl">
              <a:solidFill>
                <a:srgbClr val="000000"/>
              </a:solidFill>
              <a:miter lim="800000"/>
              <a:headEnd/>
              <a:tailEnd/>
            </a:ln>
          </xdr:spPr>
        </xdr:sp>
        <xdr:sp macro="" textlink="">
          <xdr:nvSpPr>
            <xdr:cNvPr id="154" name="Line 22">
              <a:extLst>
                <a:ext uri="{FF2B5EF4-FFF2-40B4-BE49-F238E27FC236}">
                  <a16:creationId xmlns:a16="http://schemas.microsoft.com/office/drawing/2014/main" id="{D1E7AFF2-747F-4D38-849A-585207280393}"/>
                </a:ext>
              </a:extLst>
            </xdr:cNvPr>
            <xdr:cNvSpPr>
              <a:spLocks noChangeShapeType="1"/>
            </xdr:cNvSpPr>
          </xdr:nvSpPr>
          <xdr:spPr bwMode="auto">
            <a:xfrm>
              <a:off x="2981" y="4862"/>
              <a:ext cx="1252"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 name="Line 23">
              <a:extLst>
                <a:ext uri="{FF2B5EF4-FFF2-40B4-BE49-F238E27FC236}">
                  <a16:creationId xmlns:a16="http://schemas.microsoft.com/office/drawing/2014/main" id="{370CC9AC-614D-44DB-A72B-BB7E72BC26BC}"/>
                </a:ext>
              </a:extLst>
            </xdr:cNvPr>
            <xdr:cNvSpPr>
              <a:spLocks noChangeShapeType="1"/>
            </xdr:cNvSpPr>
          </xdr:nvSpPr>
          <xdr:spPr bwMode="auto">
            <a:xfrm flipV="1">
              <a:off x="2981" y="422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6" name="Line 24">
              <a:extLst>
                <a:ext uri="{FF2B5EF4-FFF2-40B4-BE49-F238E27FC236}">
                  <a16:creationId xmlns:a16="http://schemas.microsoft.com/office/drawing/2014/main" id="{B7EAF054-FCCB-416A-991B-BF4D4D4BEF38}"/>
                </a:ext>
              </a:extLst>
            </xdr:cNvPr>
            <xdr:cNvSpPr>
              <a:spLocks noChangeShapeType="1"/>
            </xdr:cNvSpPr>
          </xdr:nvSpPr>
          <xdr:spPr bwMode="auto">
            <a:xfrm>
              <a:off x="3607" y="422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7" name="Line 25">
              <a:extLst>
                <a:ext uri="{FF2B5EF4-FFF2-40B4-BE49-F238E27FC236}">
                  <a16:creationId xmlns:a16="http://schemas.microsoft.com/office/drawing/2014/main" id="{417D1A43-146C-424A-9E05-69D7A926F0FD}"/>
                </a:ext>
              </a:extLst>
            </xdr:cNvPr>
            <xdr:cNvSpPr>
              <a:spLocks noChangeShapeType="1"/>
            </xdr:cNvSpPr>
          </xdr:nvSpPr>
          <xdr:spPr bwMode="auto">
            <a:xfrm flipH="1">
              <a:off x="2981" y="4862"/>
              <a:ext cx="626" cy="14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8" name="Line 26">
              <a:extLst>
                <a:ext uri="{FF2B5EF4-FFF2-40B4-BE49-F238E27FC236}">
                  <a16:creationId xmlns:a16="http://schemas.microsoft.com/office/drawing/2014/main" id="{E3F9B827-60CA-48AB-9148-21DF02051FE2}"/>
                </a:ext>
              </a:extLst>
            </xdr:cNvPr>
            <xdr:cNvSpPr>
              <a:spLocks noChangeShapeType="1"/>
            </xdr:cNvSpPr>
          </xdr:nvSpPr>
          <xdr:spPr bwMode="auto">
            <a:xfrm>
              <a:off x="3607" y="4862"/>
              <a:ext cx="626" cy="14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5" name="Group 8">
            <a:extLst>
              <a:ext uri="{FF2B5EF4-FFF2-40B4-BE49-F238E27FC236}">
                <a16:creationId xmlns:a16="http://schemas.microsoft.com/office/drawing/2014/main" id="{50245233-D7C4-4C6F-839E-43D8E5E6AF0D}"/>
              </a:ext>
            </a:extLst>
          </xdr:cNvPr>
          <xdr:cNvGrpSpPr>
            <a:grpSpLocks noChangeAspect="1"/>
          </xdr:cNvGrpSpPr>
        </xdr:nvGrpSpPr>
        <xdr:grpSpPr bwMode="auto">
          <a:xfrm>
            <a:off x="2185307" y="3997779"/>
            <a:ext cx="1933575" cy="1569244"/>
            <a:chOff x="2355" y="4382"/>
            <a:chExt cx="2321" cy="2051"/>
          </a:xfrm>
        </xdr:grpSpPr>
        <xdr:sp macro="" textlink="">
          <xdr:nvSpPr>
            <xdr:cNvPr id="145" name="AutoShape 9">
              <a:extLst>
                <a:ext uri="{FF2B5EF4-FFF2-40B4-BE49-F238E27FC236}">
                  <a16:creationId xmlns:a16="http://schemas.microsoft.com/office/drawing/2014/main" id="{6A78C3E1-DB28-42E7-9AB5-C38716C3C7AF}"/>
                </a:ext>
              </a:extLst>
            </xdr:cNvPr>
            <xdr:cNvSpPr>
              <a:spLocks noChangeAspect="1" noChangeArrowheads="1"/>
            </xdr:cNvSpPr>
          </xdr:nvSpPr>
          <xdr:spPr bwMode="auto">
            <a:xfrm>
              <a:off x="2355" y="4382"/>
              <a:ext cx="2321" cy="2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46" name="Rectangle 10">
              <a:extLst>
                <a:ext uri="{FF2B5EF4-FFF2-40B4-BE49-F238E27FC236}">
                  <a16:creationId xmlns:a16="http://schemas.microsoft.com/office/drawing/2014/main" id="{CD6C60CB-8E0F-49A6-8F79-DF86E9E73A88}"/>
                </a:ext>
              </a:extLst>
            </xdr:cNvPr>
            <xdr:cNvSpPr>
              <a:spLocks noChangeArrowheads="1"/>
            </xdr:cNvSpPr>
          </xdr:nvSpPr>
          <xdr:spPr bwMode="auto">
            <a:xfrm>
              <a:off x="2981" y="4382"/>
              <a:ext cx="1252" cy="1920"/>
            </a:xfrm>
            <a:prstGeom prst="rect">
              <a:avLst/>
            </a:prstGeom>
            <a:solidFill>
              <a:srgbClr val="FFFFFF"/>
            </a:solidFill>
            <a:ln w="76200" cmpd="dbl">
              <a:solidFill>
                <a:srgbClr val="000000"/>
              </a:solidFill>
              <a:miter lim="800000"/>
              <a:headEnd/>
              <a:tailEnd/>
            </a:ln>
          </xdr:spPr>
        </xdr:sp>
        <xdr:sp macro="" textlink="">
          <xdr:nvSpPr>
            <xdr:cNvPr id="147" name="Line 11">
              <a:extLst>
                <a:ext uri="{FF2B5EF4-FFF2-40B4-BE49-F238E27FC236}">
                  <a16:creationId xmlns:a16="http://schemas.microsoft.com/office/drawing/2014/main" id="{1FF92C96-DE33-4D6D-AB53-56E618868EBF}"/>
                </a:ext>
              </a:extLst>
            </xdr:cNvPr>
            <xdr:cNvSpPr>
              <a:spLocks noChangeShapeType="1"/>
            </xdr:cNvSpPr>
          </xdr:nvSpPr>
          <xdr:spPr bwMode="auto">
            <a:xfrm>
              <a:off x="2981" y="5022"/>
              <a:ext cx="1252"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8" name="Line 12">
              <a:extLst>
                <a:ext uri="{FF2B5EF4-FFF2-40B4-BE49-F238E27FC236}">
                  <a16:creationId xmlns:a16="http://schemas.microsoft.com/office/drawing/2014/main" id="{8AC9C1CE-D247-4955-A414-2B231A43A04A}"/>
                </a:ext>
              </a:extLst>
            </xdr:cNvPr>
            <xdr:cNvSpPr>
              <a:spLocks noChangeShapeType="1"/>
            </xdr:cNvSpPr>
          </xdr:nvSpPr>
          <xdr:spPr bwMode="auto">
            <a:xfrm flipV="1">
              <a:off x="2981"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9" name="Line 13">
              <a:extLst>
                <a:ext uri="{FF2B5EF4-FFF2-40B4-BE49-F238E27FC236}">
                  <a16:creationId xmlns:a16="http://schemas.microsoft.com/office/drawing/2014/main" id="{88D888AF-C45E-46BB-BDB6-BF839911B647}"/>
                </a:ext>
              </a:extLst>
            </xdr:cNvPr>
            <xdr:cNvSpPr>
              <a:spLocks noChangeShapeType="1"/>
            </xdr:cNvSpPr>
          </xdr:nvSpPr>
          <xdr:spPr bwMode="auto">
            <a:xfrm>
              <a:off x="3607"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0" name="Line 14">
              <a:extLst>
                <a:ext uri="{FF2B5EF4-FFF2-40B4-BE49-F238E27FC236}">
                  <a16:creationId xmlns:a16="http://schemas.microsoft.com/office/drawing/2014/main" id="{19278364-7D68-42EE-8BAC-690A915E27A5}"/>
                </a:ext>
              </a:extLst>
            </xdr:cNvPr>
            <xdr:cNvSpPr>
              <a:spLocks noChangeShapeType="1"/>
            </xdr:cNvSpPr>
          </xdr:nvSpPr>
          <xdr:spPr bwMode="auto">
            <a:xfrm>
              <a:off x="2981" y="5022"/>
              <a:ext cx="1252" cy="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1" name="Line 15">
              <a:extLst>
                <a:ext uri="{FF2B5EF4-FFF2-40B4-BE49-F238E27FC236}">
                  <a16:creationId xmlns:a16="http://schemas.microsoft.com/office/drawing/2014/main" id="{A5D69444-70C3-4017-8AD5-872A59DAAF0E}"/>
                </a:ext>
              </a:extLst>
            </xdr:cNvPr>
            <xdr:cNvSpPr>
              <a:spLocks noChangeShapeType="1"/>
            </xdr:cNvSpPr>
          </xdr:nvSpPr>
          <xdr:spPr bwMode="auto">
            <a:xfrm flipH="1">
              <a:off x="2981" y="5502"/>
              <a:ext cx="1252" cy="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6" name="Group 8">
            <a:extLst>
              <a:ext uri="{FF2B5EF4-FFF2-40B4-BE49-F238E27FC236}">
                <a16:creationId xmlns:a16="http://schemas.microsoft.com/office/drawing/2014/main" id="{39A8E5B3-719D-4F74-AC33-8DB8A9568B2D}"/>
              </a:ext>
            </a:extLst>
          </xdr:cNvPr>
          <xdr:cNvGrpSpPr>
            <a:grpSpLocks noChangeAspect="1"/>
          </xdr:cNvGrpSpPr>
        </xdr:nvGrpSpPr>
        <xdr:grpSpPr bwMode="auto">
          <a:xfrm>
            <a:off x="2671082" y="5653768"/>
            <a:ext cx="1171575" cy="1530463"/>
            <a:chOff x="2681" y="4028"/>
            <a:chExt cx="2100" cy="2820"/>
          </a:xfrm>
        </xdr:grpSpPr>
        <xdr:sp macro="" textlink="">
          <xdr:nvSpPr>
            <xdr:cNvPr id="141" name="AutoShape 9">
              <a:extLst>
                <a:ext uri="{FF2B5EF4-FFF2-40B4-BE49-F238E27FC236}">
                  <a16:creationId xmlns:a16="http://schemas.microsoft.com/office/drawing/2014/main" id="{72B32416-DE94-4640-976F-B1DB7E1CFB3D}"/>
                </a:ext>
              </a:extLst>
            </xdr:cNvPr>
            <xdr:cNvSpPr>
              <a:spLocks noChangeAspect="1" noChangeArrowheads="1"/>
            </xdr:cNvSpPr>
          </xdr:nvSpPr>
          <xdr:spPr bwMode="auto">
            <a:xfrm>
              <a:off x="2681" y="4028"/>
              <a:ext cx="2100" cy="2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42" name="Rectangle 10">
              <a:extLst>
                <a:ext uri="{FF2B5EF4-FFF2-40B4-BE49-F238E27FC236}">
                  <a16:creationId xmlns:a16="http://schemas.microsoft.com/office/drawing/2014/main" id="{815D1CF0-EB2C-4651-A69B-A10C065011C8}"/>
                </a:ext>
              </a:extLst>
            </xdr:cNvPr>
            <xdr:cNvSpPr>
              <a:spLocks noChangeArrowheads="1"/>
            </xdr:cNvSpPr>
          </xdr:nvSpPr>
          <xdr:spPr bwMode="auto">
            <a:xfrm>
              <a:off x="2981" y="4222"/>
              <a:ext cx="1409" cy="2240"/>
            </a:xfrm>
            <a:prstGeom prst="rect">
              <a:avLst/>
            </a:prstGeom>
            <a:solidFill>
              <a:srgbClr val="FFFFFF"/>
            </a:solidFill>
            <a:ln w="76200" cmpd="dbl">
              <a:solidFill>
                <a:srgbClr val="000000"/>
              </a:solidFill>
              <a:miter lim="800000"/>
              <a:headEnd/>
              <a:tailEnd/>
            </a:ln>
          </xdr:spPr>
        </xdr:sp>
        <xdr:sp macro="" textlink="">
          <xdr:nvSpPr>
            <xdr:cNvPr id="143" name="Line 11">
              <a:extLst>
                <a:ext uri="{FF2B5EF4-FFF2-40B4-BE49-F238E27FC236}">
                  <a16:creationId xmlns:a16="http://schemas.microsoft.com/office/drawing/2014/main" id="{06294F31-4C73-439D-9483-B90F7AAA8770}"/>
                </a:ext>
              </a:extLst>
            </xdr:cNvPr>
            <xdr:cNvSpPr>
              <a:spLocks noChangeShapeType="1"/>
            </xdr:cNvSpPr>
          </xdr:nvSpPr>
          <xdr:spPr bwMode="auto">
            <a:xfrm>
              <a:off x="2981" y="4222"/>
              <a:ext cx="1409" cy="1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4" name="Line 12">
              <a:extLst>
                <a:ext uri="{FF2B5EF4-FFF2-40B4-BE49-F238E27FC236}">
                  <a16:creationId xmlns:a16="http://schemas.microsoft.com/office/drawing/2014/main" id="{0C472E58-51BE-4891-B382-5CAD8D3587CF}"/>
                </a:ext>
              </a:extLst>
            </xdr:cNvPr>
            <xdr:cNvSpPr>
              <a:spLocks noChangeShapeType="1"/>
            </xdr:cNvSpPr>
          </xdr:nvSpPr>
          <xdr:spPr bwMode="auto">
            <a:xfrm flipH="1">
              <a:off x="2981" y="5342"/>
              <a:ext cx="1409" cy="1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7" name="Group 8">
            <a:extLst>
              <a:ext uri="{FF2B5EF4-FFF2-40B4-BE49-F238E27FC236}">
                <a16:creationId xmlns:a16="http://schemas.microsoft.com/office/drawing/2014/main" id="{C564E976-605D-4450-A72D-E63F3A466C57}"/>
              </a:ext>
            </a:extLst>
          </xdr:cNvPr>
          <xdr:cNvGrpSpPr>
            <a:grpSpLocks noChangeAspect="1"/>
          </xdr:cNvGrpSpPr>
        </xdr:nvGrpSpPr>
        <xdr:grpSpPr bwMode="auto">
          <a:xfrm>
            <a:off x="2537732" y="7153275"/>
            <a:ext cx="1343025" cy="1314450"/>
            <a:chOff x="2681" y="4222"/>
            <a:chExt cx="2896" cy="2626"/>
          </a:xfrm>
        </xdr:grpSpPr>
        <xdr:sp macro="" textlink="">
          <xdr:nvSpPr>
            <xdr:cNvPr id="137" name="AutoShape 9">
              <a:extLst>
                <a:ext uri="{FF2B5EF4-FFF2-40B4-BE49-F238E27FC236}">
                  <a16:creationId xmlns:a16="http://schemas.microsoft.com/office/drawing/2014/main" id="{4D1E4D4A-1656-4622-97B8-51390A3DB86A}"/>
                </a:ext>
              </a:extLst>
            </xdr:cNvPr>
            <xdr:cNvSpPr>
              <a:spLocks noChangeAspect="1" noChangeArrowheads="1"/>
            </xdr:cNvSpPr>
          </xdr:nvSpPr>
          <xdr:spPr bwMode="auto">
            <a:xfrm>
              <a:off x="2681" y="4222"/>
              <a:ext cx="2896" cy="2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38" name="Rectangle 10">
              <a:extLst>
                <a:ext uri="{FF2B5EF4-FFF2-40B4-BE49-F238E27FC236}">
                  <a16:creationId xmlns:a16="http://schemas.microsoft.com/office/drawing/2014/main" id="{4B858065-4D67-4DEC-88B8-C86DF1C320AA}"/>
                </a:ext>
              </a:extLst>
            </xdr:cNvPr>
            <xdr:cNvSpPr>
              <a:spLocks noChangeArrowheads="1"/>
            </xdr:cNvSpPr>
          </xdr:nvSpPr>
          <xdr:spPr bwMode="auto">
            <a:xfrm>
              <a:off x="3111" y="4461"/>
              <a:ext cx="2206" cy="2240"/>
            </a:xfrm>
            <a:prstGeom prst="rect">
              <a:avLst/>
            </a:prstGeom>
            <a:solidFill>
              <a:srgbClr val="FFFFFF"/>
            </a:solidFill>
            <a:ln w="76200" cmpd="dbl">
              <a:solidFill>
                <a:srgbClr val="000000"/>
              </a:solidFill>
              <a:miter lim="800000"/>
              <a:headEnd/>
              <a:tailEnd/>
            </a:ln>
          </xdr:spPr>
        </xdr:sp>
        <xdr:sp macro="" textlink="">
          <xdr:nvSpPr>
            <xdr:cNvPr id="139" name="Line 11">
              <a:extLst>
                <a:ext uri="{FF2B5EF4-FFF2-40B4-BE49-F238E27FC236}">
                  <a16:creationId xmlns:a16="http://schemas.microsoft.com/office/drawing/2014/main" id="{A3374890-8726-4633-AC84-30F1D41F2DB0}"/>
                </a:ext>
              </a:extLst>
            </xdr:cNvPr>
            <xdr:cNvSpPr>
              <a:spLocks noChangeShapeType="1"/>
            </xdr:cNvSpPr>
          </xdr:nvSpPr>
          <xdr:spPr bwMode="auto">
            <a:xfrm flipH="1">
              <a:off x="3111" y="4461"/>
              <a:ext cx="1083" cy="2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12">
              <a:extLst>
                <a:ext uri="{FF2B5EF4-FFF2-40B4-BE49-F238E27FC236}">
                  <a16:creationId xmlns:a16="http://schemas.microsoft.com/office/drawing/2014/main" id="{DE74F1BE-05C3-4B86-9644-8FEEFE6944FA}"/>
                </a:ext>
              </a:extLst>
            </xdr:cNvPr>
            <xdr:cNvSpPr>
              <a:spLocks noChangeShapeType="1"/>
            </xdr:cNvSpPr>
          </xdr:nvSpPr>
          <xdr:spPr bwMode="auto">
            <a:xfrm>
              <a:off x="4194" y="4461"/>
              <a:ext cx="1123" cy="22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8" name="Group 8">
            <a:extLst>
              <a:ext uri="{FF2B5EF4-FFF2-40B4-BE49-F238E27FC236}">
                <a16:creationId xmlns:a16="http://schemas.microsoft.com/office/drawing/2014/main" id="{E9E19B52-A884-4EAD-93F7-E66BBFE58A96}"/>
              </a:ext>
            </a:extLst>
          </xdr:cNvPr>
          <xdr:cNvGrpSpPr>
            <a:grpSpLocks noChangeAspect="1"/>
          </xdr:cNvGrpSpPr>
        </xdr:nvGrpSpPr>
        <xdr:grpSpPr bwMode="auto">
          <a:xfrm>
            <a:off x="2575832" y="8505825"/>
            <a:ext cx="1450181" cy="1810770"/>
            <a:chOff x="2825" y="4150"/>
            <a:chExt cx="1982" cy="2529"/>
          </a:xfrm>
        </xdr:grpSpPr>
        <xdr:sp macro="" textlink="">
          <xdr:nvSpPr>
            <xdr:cNvPr id="135" name="AutoShape 9">
              <a:extLst>
                <a:ext uri="{FF2B5EF4-FFF2-40B4-BE49-F238E27FC236}">
                  <a16:creationId xmlns:a16="http://schemas.microsoft.com/office/drawing/2014/main" id="{49E8B652-7F52-439B-8506-9757A7BE008F}"/>
                </a:ext>
              </a:extLst>
            </xdr:cNvPr>
            <xdr:cNvSpPr>
              <a:spLocks noChangeAspect="1" noChangeArrowheads="1"/>
            </xdr:cNvSpPr>
          </xdr:nvSpPr>
          <xdr:spPr bwMode="auto">
            <a:xfrm>
              <a:off x="2825" y="4150"/>
              <a:ext cx="1982" cy="2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36" name="Rectangle 10">
              <a:extLst>
                <a:ext uri="{FF2B5EF4-FFF2-40B4-BE49-F238E27FC236}">
                  <a16:creationId xmlns:a16="http://schemas.microsoft.com/office/drawing/2014/main" id="{C5516F80-4695-42AB-9FF8-F0DC05FE465C}"/>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grpSp>
      <xdr:grpSp>
        <xdr:nvGrpSpPr>
          <xdr:cNvPr id="9" name="Group 9">
            <a:extLst>
              <a:ext uri="{FF2B5EF4-FFF2-40B4-BE49-F238E27FC236}">
                <a16:creationId xmlns:a16="http://schemas.microsoft.com/office/drawing/2014/main" id="{86A4BFAB-71ED-4FBA-8BF3-D9109900D387}"/>
              </a:ext>
            </a:extLst>
          </xdr:cNvPr>
          <xdr:cNvGrpSpPr>
            <a:grpSpLocks noChangeAspect="1"/>
          </xdr:cNvGrpSpPr>
        </xdr:nvGrpSpPr>
        <xdr:grpSpPr bwMode="auto">
          <a:xfrm>
            <a:off x="2366282" y="10323739"/>
            <a:ext cx="1859756" cy="1959429"/>
            <a:chOff x="2901" y="4201"/>
            <a:chExt cx="3022" cy="2497"/>
          </a:xfrm>
        </xdr:grpSpPr>
        <xdr:sp macro="" textlink="">
          <xdr:nvSpPr>
            <xdr:cNvPr id="127" name="AutoShape 10">
              <a:extLst>
                <a:ext uri="{FF2B5EF4-FFF2-40B4-BE49-F238E27FC236}">
                  <a16:creationId xmlns:a16="http://schemas.microsoft.com/office/drawing/2014/main" id="{55E5DB82-66A0-4D59-AAF1-D886508B5AD9}"/>
                </a:ext>
              </a:extLst>
            </xdr:cNvPr>
            <xdr:cNvSpPr>
              <a:spLocks noChangeAspect="1" noChangeArrowheads="1"/>
            </xdr:cNvSpPr>
          </xdr:nvSpPr>
          <xdr:spPr bwMode="auto">
            <a:xfrm>
              <a:off x="2901" y="4201"/>
              <a:ext cx="3022" cy="2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28" name="Rectangle 11">
              <a:extLst>
                <a:ext uri="{FF2B5EF4-FFF2-40B4-BE49-F238E27FC236}">
                  <a16:creationId xmlns:a16="http://schemas.microsoft.com/office/drawing/2014/main" id="{1D850491-285E-4E0F-AE36-F6EDB73DF912}"/>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sp macro="" textlink="">
          <xdr:nvSpPr>
            <xdr:cNvPr id="129" name="Rectangle 12">
              <a:extLst>
                <a:ext uri="{FF2B5EF4-FFF2-40B4-BE49-F238E27FC236}">
                  <a16:creationId xmlns:a16="http://schemas.microsoft.com/office/drawing/2014/main" id="{2B214BF9-F671-48D3-B637-D4BC3089E8E5}"/>
                </a:ext>
              </a:extLst>
            </xdr:cNvPr>
            <xdr:cNvSpPr>
              <a:spLocks noChangeArrowheads="1"/>
            </xdr:cNvSpPr>
          </xdr:nvSpPr>
          <xdr:spPr bwMode="auto">
            <a:xfrm>
              <a:off x="4390" y="4382"/>
              <a:ext cx="1252" cy="2080"/>
            </a:xfrm>
            <a:prstGeom prst="rect">
              <a:avLst/>
            </a:prstGeom>
            <a:solidFill>
              <a:srgbClr val="FFFFFF"/>
            </a:solidFill>
            <a:ln w="76200" cmpd="dbl">
              <a:solidFill>
                <a:srgbClr val="000000"/>
              </a:solidFill>
              <a:miter lim="800000"/>
              <a:headEnd/>
              <a:tailEnd/>
            </a:ln>
          </xdr:spPr>
        </xdr:sp>
        <xdr:sp macro="" textlink="">
          <xdr:nvSpPr>
            <xdr:cNvPr id="130" name="Line 13">
              <a:extLst>
                <a:ext uri="{FF2B5EF4-FFF2-40B4-BE49-F238E27FC236}">
                  <a16:creationId xmlns:a16="http://schemas.microsoft.com/office/drawing/2014/main" id="{A45561DC-3E99-4181-AC08-94D370E3579E}"/>
                </a:ext>
              </a:extLst>
            </xdr:cNvPr>
            <xdr:cNvSpPr>
              <a:spLocks noChangeShapeType="1"/>
            </xdr:cNvSpPr>
          </xdr:nvSpPr>
          <xdr:spPr bwMode="auto">
            <a:xfrm>
              <a:off x="3138" y="5022"/>
              <a:ext cx="1252"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Line 14">
              <a:extLst>
                <a:ext uri="{FF2B5EF4-FFF2-40B4-BE49-F238E27FC236}">
                  <a16:creationId xmlns:a16="http://schemas.microsoft.com/office/drawing/2014/main" id="{45D039DF-01CD-4037-B47C-A9AE03BE2852}"/>
                </a:ext>
              </a:extLst>
            </xdr:cNvPr>
            <xdr:cNvSpPr>
              <a:spLocks noChangeShapeType="1"/>
            </xdr:cNvSpPr>
          </xdr:nvSpPr>
          <xdr:spPr bwMode="auto">
            <a:xfrm>
              <a:off x="4390" y="4382"/>
              <a:ext cx="1252" cy="9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2" name="Line 15">
              <a:extLst>
                <a:ext uri="{FF2B5EF4-FFF2-40B4-BE49-F238E27FC236}">
                  <a16:creationId xmlns:a16="http://schemas.microsoft.com/office/drawing/2014/main" id="{E5EA168C-E6DF-40B4-938A-E6ED73D3D40B}"/>
                </a:ext>
              </a:extLst>
            </xdr:cNvPr>
            <xdr:cNvSpPr>
              <a:spLocks noChangeShapeType="1"/>
            </xdr:cNvSpPr>
          </xdr:nvSpPr>
          <xdr:spPr bwMode="auto">
            <a:xfrm flipH="1">
              <a:off x="4390" y="5342"/>
              <a:ext cx="1252" cy="1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Line 16">
              <a:extLst>
                <a:ext uri="{FF2B5EF4-FFF2-40B4-BE49-F238E27FC236}">
                  <a16:creationId xmlns:a16="http://schemas.microsoft.com/office/drawing/2014/main" id="{8AF7E7DC-66D6-4A34-87A1-A385BF1220B6}"/>
                </a:ext>
              </a:extLst>
            </xdr:cNvPr>
            <xdr:cNvSpPr>
              <a:spLocks noChangeShapeType="1"/>
            </xdr:cNvSpPr>
          </xdr:nvSpPr>
          <xdr:spPr bwMode="auto">
            <a:xfrm flipV="1">
              <a:off x="3138"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4" name="Line 17">
              <a:extLst>
                <a:ext uri="{FF2B5EF4-FFF2-40B4-BE49-F238E27FC236}">
                  <a16:creationId xmlns:a16="http://schemas.microsoft.com/office/drawing/2014/main" id="{0B69C9D5-7CF8-4D03-8A33-DE750FDC0F59}"/>
                </a:ext>
              </a:extLst>
            </xdr:cNvPr>
            <xdr:cNvSpPr>
              <a:spLocks noChangeShapeType="1"/>
            </xdr:cNvSpPr>
          </xdr:nvSpPr>
          <xdr:spPr bwMode="auto">
            <a:xfrm>
              <a:off x="3764"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10" name="Group 8">
            <a:extLst>
              <a:ext uri="{FF2B5EF4-FFF2-40B4-BE49-F238E27FC236}">
                <a16:creationId xmlns:a16="http://schemas.microsoft.com/office/drawing/2014/main" id="{1782B6CA-F89D-4C10-8EED-34B7DBF65758}"/>
              </a:ext>
            </a:extLst>
          </xdr:cNvPr>
          <xdr:cNvGrpSpPr>
            <a:grpSpLocks noChangeAspect="1"/>
          </xdr:cNvGrpSpPr>
        </xdr:nvGrpSpPr>
        <xdr:grpSpPr bwMode="auto">
          <a:xfrm>
            <a:off x="2251982" y="12368893"/>
            <a:ext cx="2019300" cy="1874044"/>
            <a:chOff x="2955" y="4190"/>
            <a:chExt cx="2870" cy="2608"/>
          </a:xfrm>
        </xdr:grpSpPr>
        <xdr:sp macro="" textlink="">
          <xdr:nvSpPr>
            <xdr:cNvPr id="119" name="AutoShape 9">
              <a:extLst>
                <a:ext uri="{FF2B5EF4-FFF2-40B4-BE49-F238E27FC236}">
                  <a16:creationId xmlns:a16="http://schemas.microsoft.com/office/drawing/2014/main" id="{6F5AD427-F477-4872-9E14-806ABB77DCEE}"/>
                </a:ext>
              </a:extLst>
            </xdr:cNvPr>
            <xdr:cNvSpPr>
              <a:spLocks noChangeAspect="1" noChangeArrowheads="1"/>
            </xdr:cNvSpPr>
          </xdr:nvSpPr>
          <xdr:spPr bwMode="auto">
            <a:xfrm>
              <a:off x="2955" y="4190"/>
              <a:ext cx="2870" cy="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20" name="Rectangle 10">
              <a:extLst>
                <a:ext uri="{FF2B5EF4-FFF2-40B4-BE49-F238E27FC236}">
                  <a16:creationId xmlns:a16="http://schemas.microsoft.com/office/drawing/2014/main" id="{26756155-1C04-4E11-A429-7A6570F83F5A}"/>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sp macro="" textlink="">
          <xdr:nvSpPr>
            <xdr:cNvPr id="121" name="Rectangle 11">
              <a:extLst>
                <a:ext uri="{FF2B5EF4-FFF2-40B4-BE49-F238E27FC236}">
                  <a16:creationId xmlns:a16="http://schemas.microsoft.com/office/drawing/2014/main" id="{C2FFAA3C-A6FF-48B5-AF08-82AFB278E76F}"/>
                </a:ext>
              </a:extLst>
            </xdr:cNvPr>
            <xdr:cNvSpPr>
              <a:spLocks noChangeArrowheads="1"/>
            </xdr:cNvSpPr>
          </xdr:nvSpPr>
          <xdr:spPr bwMode="auto">
            <a:xfrm>
              <a:off x="4390" y="4382"/>
              <a:ext cx="1252" cy="2080"/>
            </a:xfrm>
            <a:prstGeom prst="rect">
              <a:avLst/>
            </a:prstGeom>
            <a:solidFill>
              <a:srgbClr val="FFFFFF"/>
            </a:solidFill>
            <a:ln w="76200" cmpd="dbl">
              <a:solidFill>
                <a:srgbClr val="000000"/>
              </a:solidFill>
              <a:miter lim="800000"/>
              <a:headEnd/>
              <a:tailEnd/>
            </a:ln>
          </xdr:spPr>
        </xdr:sp>
        <xdr:sp macro="" textlink="">
          <xdr:nvSpPr>
            <xdr:cNvPr id="122" name="Line 12">
              <a:extLst>
                <a:ext uri="{FF2B5EF4-FFF2-40B4-BE49-F238E27FC236}">
                  <a16:creationId xmlns:a16="http://schemas.microsoft.com/office/drawing/2014/main" id="{09141D4B-2BE6-4A9B-8C78-3AC79514EB10}"/>
                </a:ext>
              </a:extLst>
            </xdr:cNvPr>
            <xdr:cNvSpPr>
              <a:spLocks noChangeShapeType="1"/>
            </xdr:cNvSpPr>
          </xdr:nvSpPr>
          <xdr:spPr bwMode="auto">
            <a:xfrm>
              <a:off x="4390" y="5022"/>
              <a:ext cx="1252"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Line 13">
              <a:extLst>
                <a:ext uri="{FF2B5EF4-FFF2-40B4-BE49-F238E27FC236}">
                  <a16:creationId xmlns:a16="http://schemas.microsoft.com/office/drawing/2014/main" id="{17651387-12F4-439D-A65D-F46EA4AE387F}"/>
                </a:ext>
              </a:extLst>
            </xdr:cNvPr>
            <xdr:cNvSpPr>
              <a:spLocks noChangeShapeType="1"/>
            </xdr:cNvSpPr>
          </xdr:nvSpPr>
          <xdr:spPr bwMode="auto">
            <a:xfrm flipV="1">
              <a:off x="4390"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4" name="Line 14">
              <a:extLst>
                <a:ext uri="{FF2B5EF4-FFF2-40B4-BE49-F238E27FC236}">
                  <a16:creationId xmlns:a16="http://schemas.microsoft.com/office/drawing/2014/main" id="{FFADEAC7-62FB-468B-8F86-8442986562EF}"/>
                </a:ext>
              </a:extLst>
            </xdr:cNvPr>
            <xdr:cNvSpPr>
              <a:spLocks noChangeShapeType="1"/>
            </xdr:cNvSpPr>
          </xdr:nvSpPr>
          <xdr:spPr bwMode="auto">
            <a:xfrm>
              <a:off x="5016"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5" name="Line 15">
              <a:extLst>
                <a:ext uri="{FF2B5EF4-FFF2-40B4-BE49-F238E27FC236}">
                  <a16:creationId xmlns:a16="http://schemas.microsoft.com/office/drawing/2014/main" id="{093A346B-83DF-4B84-8795-13F293AAF13F}"/>
                </a:ext>
              </a:extLst>
            </xdr:cNvPr>
            <xdr:cNvSpPr>
              <a:spLocks noChangeShapeType="1"/>
            </xdr:cNvSpPr>
          </xdr:nvSpPr>
          <xdr:spPr bwMode="auto">
            <a:xfrm>
              <a:off x="4390" y="5022"/>
              <a:ext cx="1252"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Line 16">
              <a:extLst>
                <a:ext uri="{FF2B5EF4-FFF2-40B4-BE49-F238E27FC236}">
                  <a16:creationId xmlns:a16="http://schemas.microsoft.com/office/drawing/2014/main" id="{9733A8FC-8285-446E-A635-1AB70313D9FB}"/>
                </a:ext>
              </a:extLst>
            </xdr:cNvPr>
            <xdr:cNvSpPr>
              <a:spLocks noChangeShapeType="1"/>
            </xdr:cNvSpPr>
          </xdr:nvSpPr>
          <xdr:spPr bwMode="auto">
            <a:xfrm flipH="1">
              <a:off x="4390" y="5662"/>
              <a:ext cx="1252" cy="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11" name="Group 8">
            <a:extLst>
              <a:ext uri="{FF2B5EF4-FFF2-40B4-BE49-F238E27FC236}">
                <a16:creationId xmlns:a16="http://schemas.microsoft.com/office/drawing/2014/main" id="{619F99F3-CE91-47E3-82E1-CA93CEA71A73}"/>
              </a:ext>
            </a:extLst>
          </xdr:cNvPr>
          <xdr:cNvGrpSpPr>
            <a:grpSpLocks noChangeAspect="1"/>
          </xdr:cNvGrpSpPr>
        </xdr:nvGrpSpPr>
        <xdr:grpSpPr bwMode="auto">
          <a:xfrm>
            <a:off x="2223407" y="14335125"/>
            <a:ext cx="2095500" cy="1966913"/>
            <a:chOff x="2963" y="4190"/>
            <a:chExt cx="2907" cy="2593"/>
          </a:xfrm>
        </xdr:grpSpPr>
        <xdr:sp macro="" textlink="">
          <xdr:nvSpPr>
            <xdr:cNvPr id="114" name="AutoShape 9">
              <a:extLst>
                <a:ext uri="{FF2B5EF4-FFF2-40B4-BE49-F238E27FC236}">
                  <a16:creationId xmlns:a16="http://schemas.microsoft.com/office/drawing/2014/main" id="{38E32C14-DBE4-40FA-8C87-101FCAA11138}"/>
                </a:ext>
              </a:extLst>
            </xdr:cNvPr>
            <xdr:cNvSpPr>
              <a:spLocks noChangeAspect="1" noChangeArrowheads="1"/>
            </xdr:cNvSpPr>
          </xdr:nvSpPr>
          <xdr:spPr bwMode="auto">
            <a:xfrm>
              <a:off x="2963" y="4190"/>
              <a:ext cx="2907" cy="2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5" name="Rectangle 10">
              <a:extLst>
                <a:ext uri="{FF2B5EF4-FFF2-40B4-BE49-F238E27FC236}">
                  <a16:creationId xmlns:a16="http://schemas.microsoft.com/office/drawing/2014/main" id="{6D00421D-C99F-4C9A-BCBC-27FA33ED9368}"/>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sp macro="" textlink="">
          <xdr:nvSpPr>
            <xdr:cNvPr id="116" name="Rectangle 11">
              <a:extLst>
                <a:ext uri="{FF2B5EF4-FFF2-40B4-BE49-F238E27FC236}">
                  <a16:creationId xmlns:a16="http://schemas.microsoft.com/office/drawing/2014/main" id="{B06B0653-D64A-41AA-9359-F1B62115D28F}"/>
                </a:ext>
              </a:extLst>
            </xdr:cNvPr>
            <xdr:cNvSpPr>
              <a:spLocks noChangeArrowheads="1"/>
            </xdr:cNvSpPr>
          </xdr:nvSpPr>
          <xdr:spPr bwMode="auto">
            <a:xfrm>
              <a:off x="4390" y="4382"/>
              <a:ext cx="1252" cy="2080"/>
            </a:xfrm>
            <a:prstGeom prst="rect">
              <a:avLst/>
            </a:prstGeom>
            <a:solidFill>
              <a:srgbClr val="FFFFFF"/>
            </a:solidFill>
            <a:ln w="76200" cmpd="dbl">
              <a:solidFill>
                <a:srgbClr val="000000"/>
              </a:solidFill>
              <a:miter lim="800000"/>
              <a:headEnd/>
              <a:tailEnd/>
            </a:ln>
          </xdr:spPr>
        </xdr:sp>
        <xdr:sp macro="" textlink="">
          <xdr:nvSpPr>
            <xdr:cNvPr id="117" name="Line 12">
              <a:extLst>
                <a:ext uri="{FF2B5EF4-FFF2-40B4-BE49-F238E27FC236}">
                  <a16:creationId xmlns:a16="http://schemas.microsoft.com/office/drawing/2014/main" id="{42C9C46E-DFD0-45A6-B90A-2A4821AC3FA5}"/>
                </a:ext>
              </a:extLst>
            </xdr:cNvPr>
            <xdr:cNvSpPr>
              <a:spLocks noChangeShapeType="1"/>
            </xdr:cNvSpPr>
          </xdr:nvSpPr>
          <xdr:spPr bwMode="auto">
            <a:xfrm flipH="1">
              <a:off x="3138" y="4382"/>
              <a:ext cx="602" cy="20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8" name="Line 13">
              <a:extLst>
                <a:ext uri="{FF2B5EF4-FFF2-40B4-BE49-F238E27FC236}">
                  <a16:creationId xmlns:a16="http://schemas.microsoft.com/office/drawing/2014/main" id="{DC0410BD-BC73-4B41-8774-16FD9D744C25}"/>
                </a:ext>
              </a:extLst>
            </xdr:cNvPr>
            <xdr:cNvSpPr>
              <a:spLocks noChangeShapeType="1"/>
            </xdr:cNvSpPr>
          </xdr:nvSpPr>
          <xdr:spPr bwMode="auto">
            <a:xfrm>
              <a:off x="3740" y="4382"/>
              <a:ext cx="649" cy="20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12" name="Group 8">
            <a:extLst>
              <a:ext uri="{FF2B5EF4-FFF2-40B4-BE49-F238E27FC236}">
                <a16:creationId xmlns:a16="http://schemas.microsoft.com/office/drawing/2014/main" id="{B1A83390-ED1D-498C-A5F5-AD7D2F249BC7}"/>
              </a:ext>
            </a:extLst>
          </xdr:cNvPr>
          <xdr:cNvGrpSpPr>
            <a:grpSpLocks noChangeAspect="1"/>
          </xdr:cNvGrpSpPr>
        </xdr:nvGrpSpPr>
        <xdr:grpSpPr bwMode="auto">
          <a:xfrm>
            <a:off x="2204357" y="16396607"/>
            <a:ext cx="2133600" cy="1802606"/>
            <a:chOff x="2930" y="4157"/>
            <a:chExt cx="2907" cy="2505"/>
          </a:xfrm>
        </xdr:grpSpPr>
        <xdr:sp macro="" textlink="">
          <xdr:nvSpPr>
            <xdr:cNvPr id="109" name="AutoShape 9">
              <a:extLst>
                <a:ext uri="{FF2B5EF4-FFF2-40B4-BE49-F238E27FC236}">
                  <a16:creationId xmlns:a16="http://schemas.microsoft.com/office/drawing/2014/main" id="{A42B1586-C992-46DB-B15E-C6DA8C0049D2}"/>
                </a:ext>
              </a:extLst>
            </xdr:cNvPr>
            <xdr:cNvSpPr>
              <a:spLocks noChangeAspect="1" noChangeArrowheads="1"/>
            </xdr:cNvSpPr>
          </xdr:nvSpPr>
          <xdr:spPr bwMode="auto">
            <a:xfrm>
              <a:off x="2930" y="4157"/>
              <a:ext cx="2907" cy="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0" name="Rectangle 10">
              <a:extLst>
                <a:ext uri="{FF2B5EF4-FFF2-40B4-BE49-F238E27FC236}">
                  <a16:creationId xmlns:a16="http://schemas.microsoft.com/office/drawing/2014/main" id="{0F443E8F-FDCF-46C4-ABB3-2A3845FB815D}"/>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sp macro="" textlink="">
          <xdr:nvSpPr>
            <xdr:cNvPr id="111" name="Rectangle 11">
              <a:extLst>
                <a:ext uri="{FF2B5EF4-FFF2-40B4-BE49-F238E27FC236}">
                  <a16:creationId xmlns:a16="http://schemas.microsoft.com/office/drawing/2014/main" id="{FF057244-E821-40B1-821E-130BBBB21D5D}"/>
                </a:ext>
              </a:extLst>
            </xdr:cNvPr>
            <xdr:cNvSpPr>
              <a:spLocks noChangeArrowheads="1"/>
            </xdr:cNvSpPr>
          </xdr:nvSpPr>
          <xdr:spPr bwMode="auto">
            <a:xfrm>
              <a:off x="4390" y="4382"/>
              <a:ext cx="1252" cy="2080"/>
            </a:xfrm>
            <a:prstGeom prst="rect">
              <a:avLst/>
            </a:prstGeom>
            <a:solidFill>
              <a:srgbClr val="FFFFFF"/>
            </a:solidFill>
            <a:ln w="76200" cmpd="dbl">
              <a:solidFill>
                <a:srgbClr val="000000"/>
              </a:solidFill>
              <a:miter lim="800000"/>
              <a:headEnd/>
              <a:tailEnd/>
            </a:ln>
          </xdr:spPr>
        </xdr:sp>
        <xdr:sp macro="" textlink="">
          <xdr:nvSpPr>
            <xdr:cNvPr id="112" name="Line 12">
              <a:extLst>
                <a:ext uri="{FF2B5EF4-FFF2-40B4-BE49-F238E27FC236}">
                  <a16:creationId xmlns:a16="http://schemas.microsoft.com/office/drawing/2014/main" id="{FC9147E3-2C67-4E7A-A832-372D863E958F}"/>
                </a:ext>
              </a:extLst>
            </xdr:cNvPr>
            <xdr:cNvSpPr>
              <a:spLocks noChangeShapeType="1"/>
            </xdr:cNvSpPr>
          </xdr:nvSpPr>
          <xdr:spPr bwMode="auto">
            <a:xfrm>
              <a:off x="4390" y="4382"/>
              <a:ext cx="1252" cy="9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3" name="Line 13">
              <a:extLst>
                <a:ext uri="{FF2B5EF4-FFF2-40B4-BE49-F238E27FC236}">
                  <a16:creationId xmlns:a16="http://schemas.microsoft.com/office/drawing/2014/main" id="{C05B59CF-270D-4DA5-A402-79921E9BFC65}"/>
                </a:ext>
              </a:extLst>
            </xdr:cNvPr>
            <xdr:cNvSpPr>
              <a:spLocks noChangeShapeType="1"/>
            </xdr:cNvSpPr>
          </xdr:nvSpPr>
          <xdr:spPr bwMode="auto">
            <a:xfrm flipH="1">
              <a:off x="4390" y="5342"/>
              <a:ext cx="1252" cy="1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13" name="Group 24">
            <a:extLst>
              <a:ext uri="{FF2B5EF4-FFF2-40B4-BE49-F238E27FC236}">
                <a16:creationId xmlns:a16="http://schemas.microsoft.com/office/drawing/2014/main" id="{F72E8B06-1A6A-4025-8735-4A9CCCFED9DF}"/>
              </a:ext>
            </a:extLst>
          </xdr:cNvPr>
          <xdr:cNvGrpSpPr>
            <a:grpSpLocks noChangeAspect="1"/>
          </xdr:cNvGrpSpPr>
        </xdr:nvGrpSpPr>
        <xdr:grpSpPr bwMode="auto">
          <a:xfrm>
            <a:off x="1514475" y="18301607"/>
            <a:ext cx="3418455" cy="2023382"/>
            <a:chOff x="3062" y="4417"/>
            <a:chExt cx="2485" cy="1647"/>
          </a:xfrm>
        </xdr:grpSpPr>
        <xdr:sp macro="" textlink="">
          <xdr:nvSpPr>
            <xdr:cNvPr id="94" name="AutoShape 25">
              <a:extLst>
                <a:ext uri="{FF2B5EF4-FFF2-40B4-BE49-F238E27FC236}">
                  <a16:creationId xmlns:a16="http://schemas.microsoft.com/office/drawing/2014/main" id="{C9892DA4-DD6A-4016-8809-187ED1818813}"/>
                </a:ext>
              </a:extLst>
            </xdr:cNvPr>
            <xdr:cNvSpPr>
              <a:spLocks noChangeAspect="1" noChangeArrowheads="1"/>
            </xdr:cNvSpPr>
          </xdr:nvSpPr>
          <xdr:spPr bwMode="auto">
            <a:xfrm>
              <a:off x="3062" y="4417"/>
              <a:ext cx="2485" cy="1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95" name="Line 26">
              <a:extLst>
                <a:ext uri="{FF2B5EF4-FFF2-40B4-BE49-F238E27FC236}">
                  <a16:creationId xmlns:a16="http://schemas.microsoft.com/office/drawing/2014/main" id="{444DFC36-2D34-4B61-B6DC-C377ABCFBFAF}"/>
                </a:ext>
              </a:extLst>
            </xdr:cNvPr>
            <xdr:cNvSpPr>
              <a:spLocks noChangeShapeType="1"/>
            </xdr:cNvSpPr>
          </xdr:nvSpPr>
          <xdr:spPr bwMode="auto">
            <a:xfrm>
              <a:off x="4077" y="4542"/>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6" name="Rectangle 27">
              <a:extLst>
                <a:ext uri="{FF2B5EF4-FFF2-40B4-BE49-F238E27FC236}">
                  <a16:creationId xmlns:a16="http://schemas.microsoft.com/office/drawing/2014/main" id="{D9A4A204-378F-4B12-A2AE-007FE4066EBB}"/>
                </a:ext>
              </a:extLst>
            </xdr:cNvPr>
            <xdr:cNvSpPr>
              <a:spLocks noChangeArrowheads="1"/>
            </xdr:cNvSpPr>
          </xdr:nvSpPr>
          <xdr:spPr bwMode="auto">
            <a:xfrm>
              <a:off x="3138" y="4542"/>
              <a:ext cx="782" cy="1440"/>
            </a:xfrm>
            <a:prstGeom prst="rect">
              <a:avLst/>
            </a:prstGeom>
            <a:solidFill>
              <a:srgbClr val="FFFFFF"/>
            </a:solidFill>
            <a:ln w="76200" cmpd="dbl">
              <a:solidFill>
                <a:srgbClr val="000000"/>
              </a:solidFill>
              <a:miter lim="800000"/>
              <a:headEnd/>
              <a:tailEnd/>
            </a:ln>
          </xdr:spPr>
        </xdr:sp>
        <xdr:sp macro="" textlink="">
          <xdr:nvSpPr>
            <xdr:cNvPr id="97" name="Rectangle 28">
              <a:extLst>
                <a:ext uri="{FF2B5EF4-FFF2-40B4-BE49-F238E27FC236}">
                  <a16:creationId xmlns:a16="http://schemas.microsoft.com/office/drawing/2014/main" id="{A16C21C4-20E0-40ED-8353-77A9D00A71A2}"/>
                </a:ext>
              </a:extLst>
            </xdr:cNvPr>
            <xdr:cNvSpPr>
              <a:spLocks noChangeArrowheads="1"/>
            </xdr:cNvSpPr>
          </xdr:nvSpPr>
          <xdr:spPr bwMode="auto">
            <a:xfrm>
              <a:off x="3920" y="4542"/>
              <a:ext cx="783" cy="1440"/>
            </a:xfrm>
            <a:prstGeom prst="rect">
              <a:avLst/>
            </a:prstGeom>
            <a:solidFill>
              <a:srgbClr val="FFFFFF"/>
            </a:solidFill>
            <a:ln w="76200" cmpd="dbl">
              <a:solidFill>
                <a:srgbClr val="000000"/>
              </a:solidFill>
              <a:miter lim="800000"/>
              <a:headEnd/>
              <a:tailEnd/>
            </a:ln>
          </xdr:spPr>
        </xdr:sp>
        <xdr:sp macro="" textlink="">
          <xdr:nvSpPr>
            <xdr:cNvPr id="98" name="Rectangle 29">
              <a:extLst>
                <a:ext uri="{FF2B5EF4-FFF2-40B4-BE49-F238E27FC236}">
                  <a16:creationId xmlns:a16="http://schemas.microsoft.com/office/drawing/2014/main" id="{6C4B77B1-7BD9-4117-A992-94B9E9BD53BA}"/>
                </a:ext>
              </a:extLst>
            </xdr:cNvPr>
            <xdr:cNvSpPr>
              <a:spLocks noChangeArrowheads="1"/>
            </xdr:cNvSpPr>
          </xdr:nvSpPr>
          <xdr:spPr bwMode="auto">
            <a:xfrm>
              <a:off x="4703" y="4542"/>
              <a:ext cx="782" cy="1440"/>
            </a:xfrm>
            <a:prstGeom prst="rect">
              <a:avLst/>
            </a:prstGeom>
            <a:solidFill>
              <a:srgbClr val="FFFFFF"/>
            </a:solidFill>
            <a:ln w="76200" cmpd="dbl">
              <a:solidFill>
                <a:srgbClr val="000000"/>
              </a:solidFill>
              <a:miter lim="800000"/>
              <a:headEnd/>
              <a:tailEnd/>
            </a:ln>
          </xdr:spPr>
        </xdr:sp>
        <xdr:sp macro="" textlink="">
          <xdr:nvSpPr>
            <xdr:cNvPr id="99" name="Line 30">
              <a:extLst>
                <a:ext uri="{FF2B5EF4-FFF2-40B4-BE49-F238E27FC236}">
                  <a16:creationId xmlns:a16="http://schemas.microsoft.com/office/drawing/2014/main" id="{F56D56E3-7DEA-4339-A50C-F5B050DE2222}"/>
                </a:ext>
              </a:extLst>
            </xdr:cNvPr>
            <xdr:cNvSpPr>
              <a:spLocks noChangeShapeType="1"/>
            </xdr:cNvSpPr>
          </xdr:nvSpPr>
          <xdr:spPr bwMode="auto">
            <a:xfrm>
              <a:off x="3138" y="5022"/>
              <a:ext cx="782"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0" name="Line 31">
              <a:extLst>
                <a:ext uri="{FF2B5EF4-FFF2-40B4-BE49-F238E27FC236}">
                  <a16:creationId xmlns:a16="http://schemas.microsoft.com/office/drawing/2014/main" id="{ABCABB7E-99A5-4CF5-A627-35948DD0B133}"/>
                </a:ext>
              </a:extLst>
            </xdr:cNvPr>
            <xdr:cNvSpPr>
              <a:spLocks noChangeShapeType="1"/>
            </xdr:cNvSpPr>
          </xdr:nvSpPr>
          <xdr:spPr bwMode="auto">
            <a:xfrm>
              <a:off x="4703" y="5022"/>
              <a:ext cx="782"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1" name="Line 32">
              <a:extLst>
                <a:ext uri="{FF2B5EF4-FFF2-40B4-BE49-F238E27FC236}">
                  <a16:creationId xmlns:a16="http://schemas.microsoft.com/office/drawing/2014/main" id="{5EE67071-A564-45F4-8B8A-8D79B834DD93}"/>
                </a:ext>
              </a:extLst>
            </xdr:cNvPr>
            <xdr:cNvSpPr>
              <a:spLocks noChangeShapeType="1"/>
            </xdr:cNvSpPr>
          </xdr:nvSpPr>
          <xdr:spPr bwMode="auto">
            <a:xfrm flipH="1">
              <a:off x="3138" y="5022"/>
              <a:ext cx="782" cy="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Line 33">
              <a:extLst>
                <a:ext uri="{FF2B5EF4-FFF2-40B4-BE49-F238E27FC236}">
                  <a16:creationId xmlns:a16="http://schemas.microsoft.com/office/drawing/2014/main" id="{79D385D9-8867-407D-A9B3-690CAFCC7141}"/>
                </a:ext>
              </a:extLst>
            </xdr:cNvPr>
            <xdr:cNvSpPr>
              <a:spLocks noChangeShapeType="1"/>
            </xdr:cNvSpPr>
          </xdr:nvSpPr>
          <xdr:spPr bwMode="auto">
            <a:xfrm>
              <a:off x="3138" y="5502"/>
              <a:ext cx="782" cy="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3" name="Line 34">
              <a:extLst>
                <a:ext uri="{FF2B5EF4-FFF2-40B4-BE49-F238E27FC236}">
                  <a16:creationId xmlns:a16="http://schemas.microsoft.com/office/drawing/2014/main" id="{DD731587-8BF0-403C-8C8F-E72F7C8FC235}"/>
                </a:ext>
              </a:extLst>
            </xdr:cNvPr>
            <xdr:cNvSpPr>
              <a:spLocks noChangeShapeType="1"/>
            </xdr:cNvSpPr>
          </xdr:nvSpPr>
          <xdr:spPr bwMode="auto">
            <a:xfrm>
              <a:off x="4703" y="5022"/>
              <a:ext cx="782" cy="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4" name="Line 35">
              <a:extLst>
                <a:ext uri="{FF2B5EF4-FFF2-40B4-BE49-F238E27FC236}">
                  <a16:creationId xmlns:a16="http://schemas.microsoft.com/office/drawing/2014/main" id="{F90CC827-48B9-4A6A-8E03-E5ECA12EAD1D}"/>
                </a:ext>
              </a:extLst>
            </xdr:cNvPr>
            <xdr:cNvSpPr>
              <a:spLocks noChangeShapeType="1"/>
            </xdr:cNvSpPr>
          </xdr:nvSpPr>
          <xdr:spPr bwMode="auto">
            <a:xfrm flipH="1">
              <a:off x="4703" y="5502"/>
              <a:ext cx="782" cy="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Line 36">
              <a:extLst>
                <a:ext uri="{FF2B5EF4-FFF2-40B4-BE49-F238E27FC236}">
                  <a16:creationId xmlns:a16="http://schemas.microsoft.com/office/drawing/2014/main" id="{B9B63758-757D-48D0-B9E7-FDE3CD1F74AE}"/>
                </a:ext>
              </a:extLst>
            </xdr:cNvPr>
            <xdr:cNvSpPr>
              <a:spLocks noChangeShapeType="1"/>
            </xdr:cNvSpPr>
          </xdr:nvSpPr>
          <xdr:spPr bwMode="auto">
            <a:xfrm flipH="1">
              <a:off x="3138" y="4542"/>
              <a:ext cx="375" cy="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6" name="Line 37">
              <a:extLst>
                <a:ext uri="{FF2B5EF4-FFF2-40B4-BE49-F238E27FC236}">
                  <a16:creationId xmlns:a16="http://schemas.microsoft.com/office/drawing/2014/main" id="{64BE4D1B-F875-46E0-B37F-3457DFC17083}"/>
                </a:ext>
              </a:extLst>
            </xdr:cNvPr>
            <xdr:cNvSpPr>
              <a:spLocks noChangeShapeType="1"/>
            </xdr:cNvSpPr>
          </xdr:nvSpPr>
          <xdr:spPr bwMode="auto">
            <a:xfrm>
              <a:off x="3513" y="4542"/>
              <a:ext cx="407" cy="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38">
              <a:extLst>
                <a:ext uri="{FF2B5EF4-FFF2-40B4-BE49-F238E27FC236}">
                  <a16:creationId xmlns:a16="http://schemas.microsoft.com/office/drawing/2014/main" id="{B8DF950B-59F0-4374-9BA6-045CD7C15935}"/>
                </a:ext>
              </a:extLst>
            </xdr:cNvPr>
            <xdr:cNvSpPr>
              <a:spLocks noChangeShapeType="1"/>
            </xdr:cNvSpPr>
          </xdr:nvSpPr>
          <xdr:spPr bwMode="auto">
            <a:xfrm flipH="1">
              <a:off x="4703" y="4542"/>
              <a:ext cx="384" cy="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8" name="Line 39">
              <a:extLst>
                <a:ext uri="{FF2B5EF4-FFF2-40B4-BE49-F238E27FC236}">
                  <a16:creationId xmlns:a16="http://schemas.microsoft.com/office/drawing/2014/main" id="{D6254DEC-D9EB-4B65-93FA-E678CF25C49B}"/>
                </a:ext>
              </a:extLst>
            </xdr:cNvPr>
            <xdr:cNvSpPr>
              <a:spLocks noChangeShapeType="1"/>
            </xdr:cNvSpPr>
          </xdr:nvSpPr>
          <xdr:spPr bwMode="auto">
            <a:xfrm>
              <a:off x="5087" y="4542"/>
              <a:ext cx="398" cy="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14" name="Group 19">
            <a:extLst>
              <a:ext uri="{FF2B5EF4-FFF2-40B4-BE49-F238E27FC236}">
                <a16:creationId xmlns:a16="http://schemas.microsoft.com/office/drawing/2014/main" id="{EC48629B-06CE-4E93-BF39-6976AB4DA5DC}"/>
              </a:ext>
            </a:extLst>
          </xdr:cNvPr>
          <xdr:cNvGrpSpPr>
            <a:grpSpLocks noChangeAspect="1"/>
          </xdr:cNvGrpSpPr>
        </xdr:nvGrpSpPr>
        <xdr:grpSpPr bwMode="auto">
          <a:xfrm>
            <a:off x="2509157" y="20964525"/>
            <a:ext cx="1419225" cy="1928813"/>
            <a:chOff x="3771" y="4417"/>
            <a:chExt cx="1031" cy="1647"/>
          </a:xfrm>
        </xdr:grpSpPr>
        <xdr:sp macro="" textlink="">
          <xdr:nvSpPr>
            <xdr:cNvPr id="88" name="AutoShape 20">
              <a:extLst>
                <a:ext uri="{FF2B5EF4-FFF2-40B4-BE49-F238E27FC236}">
                  <a16:creationId xmlns:a16="http://schemas.microsoft.com/office/drawing/2014/main" id="{B7A3BC33-E839-4B4D-86D2-75A987CC12EE}"/>
                </a:ext>
              </a:extLst>
            </xdr:cNvPr>
            <xdr:cNvSpPr>
              <a:spLocks noChangeAspect="1" noChangeArrowheads="1"/>
            </xdr:cNvSpPr>
          </xdr:nvSpPr>
          <xdr:spPr bwMode="auto">
            <a:xfrm>
              <a:off x="3771" y="4417"/>
              <a:ext cx="1031" cy="1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89" name="Line 21">
              <a:extLst>
                <a:ext uri="{FF2B5EF4-FFF2-40B4-BE49-F238E27FC236}">
                  <a16:creationId xmlns:a16="http://schemas.microsoft.com/office/drawing/2014/main" id="{3463EB1A-C62E-4053-8C29-7365CD7C6CFE}"/>
                </a:ext>
              </a:extLst>
            </xdr:cNvPr>
            <xdr:cNvSpPr>
              <a:spLocks noChangeShapeType="1"/>
            </xdr:cNvSpPr>
          </xdr:nvSpPr>
          <xdr:spPr bwMode="auto">
            <a:xfrm>
              <a:off x="4077" y="4542"/>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0" name="Rectangle 22">
              <a:extLst>
                <a:ext uri="{FF2B5EF4-FFF2-40B4-BE49-F238E27FC236}">
                  <a16:creationId xmlns:a16="http://schemas.microsoft.com/office/drawing/2014/main" id="{8BD5D789-0397-4963-AFEF-AFA42F9E6862}"/>
                </a:ext>
              </a:extLst>
            </xdr:cNvPr>
            <xdr:cNvSpPr>
              <a:spLocks noChangeArrowheads="1"/>
            </xdr:cNvSpPr>
          </xdr:nvSpPr>
          <xdr:spPr bwMode="auto">
            <a:xfrm>
              <a:off x="3920" y="4542"/>
              <a:ext cx="783" cy="1440"/>
            </a:xfrm>
            <a:prstGeom prst="rect">
              <a:avLst/>
            </a:prstGeom>
            <a:solidFill>
              <a:srgbClr val="FFFFFF"/>
            </a:solidFill>
            <a:ln w="76200" cmpd="dbl">
              <a:solidFill>
                <a:srgbClr val="000000"/>
              </a:solidFill>
              <a:miter lim="800000"/>
              <a:headEnd/>
              <a:tailEnd/>
            </a:ln>
          </xdr:spPr>
        </xdr:sp>
        <xdr:sp macro="" textlink="">
          <xdr:nvSpPr>
            <xdr:cNvPr id="91" name="Line 23">
              <a:extLst>
                <a:ext uri="{FF2B5EF4-FFF2-40B4-BE49-F238E27FC236}">
                  <a16:creationId xmlns:a16="http://schemas.microsoft.com/office/drawing/2014/main" id="{4CD1F2F9-F000-4D0E-8CC4-AD62381C1922}"/>
                </a:ext>
              </a:extLst>
            </xdr:cNvPr>
            <xdr:cNvSpPr>
              <a:spLocks noChangeShapeType="1"/>
            </xdr:cNvSpPr>
          </xdr:nvSpPr>
          <xdr:spPr bwMode="auto">
            <a:xfrm>
              <a:off x="3920" y="5607"/>
              <a:ext cx="783"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92" name="Line 24">
              <a:extLst>
                <a:ext uri="{FF2B5EF4-FFF2-40B4-BE49-F238E27FC236}">
                  <a16:creationId xmlns:a16="http://schemas.microsoft.com/office/drawing/2014/main" id="{70ACD4A3-F280-42BD-821B-57B4D14EB3A8}"/>
                </a:ext>
              </a:extLst>
            </xdr:cNvPr>
            <xdr:cNvSpPr>
              <a:spLocks noChangeShapeType="1"/>
            </xdr:cNvSpPr>
          </xdr:nvSpPr>
          <xdr:spPr bwMode="auto">
            <a:xfrm flipH="1">
              <a:off x="3920" y="4542"/>
              <a:ext cx="385" cy="106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3" name="Line 25">
              <a:extLst>
                <a:ext uri="{FF2B5EF4-FFF2-40B4-BE49-F238E27FC236}">
                  <a16:creationId xmlns:a16="http://schemas.microsoft.com/office/drawing/2014/main" id="{13224A74-B11E-4FAF-8518-2C896D1773D9}"/>
                </a:ext>
              </a:extLst>
            </xdr:cNvPr>
            <xdr:cNvSpPr>
              <a:spLocks noChangeShapeType="1"/>
            </xdr:cNvSpPr>
          </xdr:nvSpPr>
          <xdr:spPr bwMode="auto">
            <a:xfrm>
              <a:off x="4305" y="4542"/>
              <a:ext cx="398" cy="106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15" name="Group 18">
            <a:extLst>
              <a:ext uri="{FF2B5EF4-FFF2-40B4-BE49-F238E27FC236}">
                <a16:creationId xmlns:a16="http://schemas.microsoft.com/office/drawing/2014/main" id="{E54917F3-10D3-4EF6-B200-6FCDB055395E}"/>
              </a:ext>
            </a:extLst>
          </xdr:cNvPr>
          <xdr:cNvGrpSpPr>
            <a:grpSpLocks noChangeAspect="1"/>
          </xdr:cNvGrpSpPr>
        </xdr:nvGrpSpPr>
        <xdr:grpSpPr bwMode="auto">
          <a:xfrm>
            <a:off x="2080532" y="22926675"/>
            <a:ext cx="2505075" cy="2227489"/>
            <a:chOff x="2998" y="4409"/>
            <a:chExt cx="2696" cy="1796"/>
          </a:xfrm>
        </xdr:grpSpPr>
        <xdr:sp macro="" textlink="">
          <xdr:nvSpPr>
            <xdr:cNvPr id="79" name="AutoShape 19">
              <a:extLst>
                <a:ext uri="{FF2B5EF4-FFF2-40B4-BE49-F238E27FC236}">
                  <a16:creationId xmlns:a16="http://schemas.microsoft.com/office/drawing/2014/main" id="{3FFF1CE4-3A08-44BB-BFF2-024C8829CDDC}"/>
                </a:ext>
              </a:extLst>
            </xdr:cNvPr>
            <xdr:cNvSpPr>
              <a:spLocks noChangeAspect="1" noChangeArrowheads="1"/>
            </xdr:cNvSpPr>
          </xdr:nvSpPr>
          <xdr:spPr bwMode="auto">
            <a:xfrm>
              <a:off x="2998" y="4409"/>
              <a:ext cx="2696" cy="1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20">
              <a:extLst>
                <a:ext uri="{FF2B5EF4-FFF2-40B4-BE49-F238E27FC236}">
                  <a16:creationId xmlns:a16="http://schemas.microsoft.com/office/drawing/2014/main" id="{A0AFD3DA-66FC-463D-BFDD-433C05FC838D}"/>
                </a:ext>
              </a:extLst>
            </xdr:cNvPr>
            <xdr:cNvSpPr>
              <a:spLocks noChangeShapeType="1"/>
            </xdr:cNvSpPr>
          </xdr:nvSpPr>
          <xdr:spPr bwMode="auto">
            <a:xfrm>
              <a:off x="4077" y="4542"/>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1" name="Rectangle 21">
              <a:extLst>
                <a:ext uri="{FF2B5EF4-FFF2-40B4-BE49-F238E27FC236}">
                  <a16:creationId xmlns:a16="http://schemas.microsoft.com/office/drawing/2014/main" id="{566937C2-F371-4A44-A558-FEF882381364}"/>
                </a:ext>
              </a:extLst>
            </xdr:cNvPr>
            <xdr:cNvSpPr>
              <a:spLocks noChangeArrowheads="1"/>
            </xdr:cNvSpPr>
          </xdr:nvSpPr>
          <xdr:spPr bwMode="auto">
            <a:xfrm>
              <a:off x="3138" y="4542"/>
              <a:ext cx="782" cy="1440"/>
            </a:xfrm>
            <a:prstGeom prst="rect">
              <a:avLst/>
            </a:prstGeom>
            <a:solidFill>
              <a:srgbClr val="FFFFFF"/>
            </a:solidFill>
            <a:ln w="76200" cmpd="dbl">
              <a:solidFill>
                <a:srgbClr val="000000"/>
              </a:solidFill>
              <a:miter lim="800000"/>
              <a:headEnd/>
              <a:tailEnd/>
            </a:ln>
          </xdr:spPr>
        </xdr:sp>
        <xdr:sp macro="" textlink="">
          <xdr:nvSpPr>
            <xdr:cNvPr id="82" name="Rectangle 22">
              <a:extLst>
                <a:ext uri="{FF2B5EF4-FFF2-40B4-BE49-F238E27FC236}">
                  <a16:creationId xmlns:a16="http://schemas.microsoft.com/office/drawing/2014/main" id="{B41226D9-DBB1-41D7-921E-F899E855DA56}"/>
                </a:ext>
              </a:extLst>
            </xdr:cNvPr>
            <xdr:cNvSpPr>
              <a:spLocks noChangeArrowheads="1"/>
            </xdr:cNvSpPr>
          </xdr:nvSpPr>
          <xdr:spPr bwMode="auto">
            <a:xfrm>
              <a:off x="3920" y="4542"/>
              <a:ext cx="783" cy="1440"/>
            </a:xfrm>
            <a:prstGeom prst="rect">
              <a:avLst/>
            </a:prstGeom>
            <a:solidFill>
              <a:srgbClr val="FFFFFF"/>
            </a:solidFill>
            <a:ln w="76200" cmpd="dbl">
              <a:solidFill>
                <a:srgbClr val="000000"/>
              </a:solidFill>
              <a:miter lim="800000"/>
              <a:headEnd/>
              <a:tailEnd/>
            </a:ln>
          </xdr:spPr>
        </xdr:sp>
        <xdr:sp macro="" textlink="">
          <xdr:nvSpPr>
            <xdr:cNvPr id="83" name="Rectangle 23">
              <a:extLst>
                <a:ext uri="{FF2B5EF4-FFF2-40B4-BE49-F238E27FC236}">
                  <a16:creationId xmlns:a16="http://schemas.microsoft.com/office/drawing/2014/main" id="{FF6E0271-22C3-40CF-87C2-8AD5AEF71A06}"/>
                </a:ext>
              </a:extLst>
            </xdr:cNvPr>
            <xdr:cNvSpPr>
              <a:spLocks noChangeArrowheads="1"/>
            </xdr:cNvSpPr>
          </xdr:nvSpPr>
          <xdr:spPr bwMode="auto">
            <a:xfrm>
              <a:off x="4703" y="4542"/>
              <a:ext cx="782" cy="1440"/>
            </a:xfrm>
            <a:prstGeom prst="rect">
              <a:avLst/>
            </a:prstGeom>
            <a:solidFill>
              <a:srgbClr val="FFFFFF"/>
            </a:solidFill>
            <a:ln w="76200" cmpd="dbl">
              <a:solidFill>
                <a:srgbClr val="000000"/>
              </a:solidFill>
              <a:miter lim="800000"/>
              <a:headEnd/>
              <a:tailEnd/>
            </a:ln>
          </xdr:spPr>
        </xdr:sp>
        <xdr:sp macro="" textlink="">
          <xdr:nvSpPr>
            <xdr:cNvPr id="84" name="Line 24">
              <a:extLst>
                <a:ext uri="{FF2B5EF4-FFF2-40B4-BE49-F238E27FC236}">
                  <a16:creationId xmlns:a16="http://schemas.microsoft.com/office/drawing/2014/main" id="{5D7268C4-369F-41BC-9AB5-FE8E447F33F8}"/>
                </a:ext>
              </a:extLst>
            </xdr:cNvPr>
            <xdr:cNvSpPr>
              <a:spLocks noChangeShapeType="1"/>
            </xdr:cNvSpPr>
          </xdr:nvSpPr>
          <xdr:spPr bwMode="auto">
            <a:xfrm flipH="1">
              <a:off x="3138" y="4542"/>
              <a:ext cx="782"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5" name="Line 25">
              <a:extLst>
                <a:ext uri="{FF2B5EF4-FFF2-40B4-BE49-F238E27FC236}">
                  <a16:creationId xmlns:a16="http://schemas.microsoft.com/office/drawing/2014/main" id="{EF564B55-0C1B-489F-B488-7E2861246404}"/>
                </a:ext>
              </a:extLst>
            </xdr:cNvPr>
            <xdr:cNvSpPr>
              <a:spLocks noChangeShapeType="1"/>
            </xdr:cNvSpPr>
          </xdr:nvSpPr>
          <xdr:spPr bwMode="auto">
            <a:xfrm>
              <a:off x="3138" y="5182"/>
              <a:ext cx="782" cy="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Line 26">
              <a:extLst>
                <a:ext uri="{FF2B5EF4-FFF2-40B4-BE49-F238E27FC236}">
                  <a16:creationId xmlns:a16="http://schemas.microsoft.com/office/drawing/2014/main" id="{DFBDC331-2B79-4228-B0A1-795A0732892F}"/>
                </a:ext>
              </a:extLst>
            </xdr:cNvPr>
            <xdr:cNvSpPr>
              <a:spLocks noChangeShapeType="1"/>
            </xdr:cNvSpPr>
          </xdr:nvSpPr>
          <xdr:spPr bwMode="auto">
            <a:xfrm>
              <a:off x="4703" y="4542"/>
              <a:ext cx="782"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Line 27">
              <a:extLst>
                <a:ext uri="{FF2B5EF4-FFF2-40B4-BE49-F238E27FC236}">
                  <a16:creationId xmlns:a16="http://schemas.microsoft.com/office/drawing/2014/main" id="{0BE126C3-8D19-47E3-99F8-547D5645BAF0}"/>
                </a:ext>
              </a:extLst>
            </xdr:cNvPr>
            <xdr:cNvSpPr>
              <a:spLocks noChangeShapeType="1"/>
            </xdr:cNvSpPr>
          </xdr:nvSpPr>
          <xdr:spPr bwMode="auto">
            <a:xfrm flipH="1">
              <a:off x="4703" y="5182"/>
              <a:ext cx="782" cy="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16" name="Group 15">
            <a:extLst>
              <a:ext uri="{FF2B5EF4-FFF2-40B4-BE49-F238E27FC236}">
                <a16:creationId xmlns:a16="http://schemas.microsoft.com/office/drawing/2014/main" id="{4E13CEC5-2355-41E9-A0F0-F159098BD09D}"/>
              </a:ext>
            </a:extLst>
          </xdr:cNvPr>
          <xdr:cNvGrpSpPr/>
        </xdr:nvGrpSpPr>
        <xdr:grpSpPr>
          <a:xfrm>
            <a:off x="1804307" y="25535164"/>
            <a:ext cx="2952750" cy="2142105"/>
            <a:chOff x="2245519" y="981075"/>
            <a:chExt cx="2952750" cy="2150269"/>
          </a:xfrm>
        </xdr:grpSpPr>
        <xdr:grpSp>
          <xdr:nvGrpSpPr>
            <xdr:cNvPr id="69" name="Group 22">
              <a:extLst>
                <a:ext uri="{FF2B5EF4-FFF2-40B4-BE49-F238E27FC236}">
                  <a16:creationId xmlns:a16="http://schemas.microsoft.com/office/drawing/2014/main" id="{26B697CA-9677-43F2-BC00-CFD3F797D6FC}"/>
                </a:ext>
              </a:extLst>
            </xdr:cNvPr>
            <xdr:cNvGrpSpPr>
              <a:grpSpLocks noChangeAspect="1"/>
            </xdr:cNvGrpSpPr>
          </xdr:nvGrpSpPr>
          <xdr:grpSpPr bwMode="auto">
            <a:xfrm>
              <a:off x="2245519" y="981075"/>
              <a:ext cx="1771650" cy="2150269"/>
              <a:chOff x="2825" y="4150"/>
              <a:chExt cx="1982" cy="2529"/>
            </a:xfrm>
          </xdr:grpSpPr>
          <xdr:sp macro="" textlink="">
            <xdr:nvSpPr>
              <xdr:cNvPr id="75" name="AutoShape 23">
                <a:extLst>
                  <a:ext uri="{FF2B5EF4-FFF2-40B4-BE49-F238E27FC236}">
                    <a16:creationId xmlns:a16="http://schemas.microsoft.com/office/drawing/2014/main" id="{0473D3FA-281A-4690-BCB8-F537D903B9C8}"/>
                  </a:ext>
                </a:extLst>
              </xdr:cNvPr>
              <xdr:cNvSpPr>
                <a:spLocks noChangeAspect="1" noChangeArrowheads="1"/>
              </xdr:cNvSpPr>
            </xdr:nvSpPr>
            <xdr:spPr bwMode="auto">
              <a:xfrm>
                <a:off x="2825" y="4150"/>
                <a:ext cx="1982" cy="2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Rectangle 24">
                <a:extLst>
                  <a:ext uri="{FF2B5EF4-FFF2-40B4-BE49-F238E27FC236}">
                    <a16:creationId xmlns:a16="http://schemas.microsoft.com/office/drawing/2014/main" id="{552750A2-6721-4C9F-8920-31B115B1EEC5}"/>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sp macro="" textlink="">
            <xdr:nvSpPr>
              <xdr:cNvPr id="77" name="Line 25">
                <a:extLst>
                  <a:ext uri="{FF2B5EF4-FFF2-40B4-BE49-F238E27FC236}">
                    <a16:creationId xmlns:a16="http://schemas.microsoft.com/office/drawing/2014/main" id="{A0F367D6-0DA2-4625-9B66-5492A2E39A70}"/>
                  </a:ext>
                </a:extLst>
              </xdr:cNvPr>
              <xdr:cNvSpPr>
                <a:spLocks noChangeShapeType="1"/>
              </xdr:cNvSpPr>
            </xdr:nvSpPr>
            <xdr:spPr bwMode="auto">
              <a:xfrm flipH="1">
                <a:off x="3138" y="5428"/>
                <a:ext cx="613" cy="10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8" name="Line 26">
                <a:extLst>
                  <a:ext uri="{FF2B5EF4-FFF2-40B4-BE49-F238E27FC236}">
                    <a16:creationId xmlns:a16="http://schemas.microsoft.com/office/drawing/2014/main" id="{7F6E8503-BF02-40FA-AFB0-DB5A7CCD8DAB}"/>
                  </a:ext>
                </a:extLst>
              </xdr:cNvPr>
              <xdr:cNvSpPr>
                <a:spLocks noChangeShapeType="1"/>
              </xdr:cNvSpPr>
            </xdr:nvSpPr>
            <xdr:spPr bwMode="auto">
              <a:xfrm>
                <a:off x="3751" y="5428"/>
                <a:ext cx="639" cy="10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70" name="Group 27">
              <a:extLst>
                <a:ext uri="{FF2B5EF4-FFF2-40B4-BE49-F238E27FC236}">
                  <a16:creationId xmlns:a16="http://schemas.microsoft.com/office/drawing/2014/main" id="{0DB90B7F-2417-4555-A478-B9388663CAC3}"/>
                </a:ext>
              </a:extLst>
            </xdr:cNvPr>
            <xdr:cNvGrpSpPr>
              <a:grpSpLocks noChangeAspect="1"/>
            </xdr:cNvGrpSpPr>
          </xdr:nvGrpSpPr>
          <xdr:grpSpPr bwMode="auto">
            <a:xfrm>
              <a:off x="3426619" y="981075"/>
              <a:ext cx="1771650" cy="2150269"/>
              <a:chOff x="2825" y="4150"/>
              <a:chExt cx="1982" cy="2529"/>
            </a:xfrm>
          </xdr:grpSpPr>
          <xdr:sp macro="" textlink="">
            <xdr:nvSpPr>
              <xdr:cNvPr id="71" name="AutoShape 28">
                <a:extLst>
                  <a:ext uri="{FF2B5EF4-FFF2-40B4-BE49-F238E27FC236}">
                    <a16:creationId xmlns:a16="http://schemas.microsoft.com/office/drawing/2014/main" id="{EA845D35-757F-4D24-9E36-B9E764947DE7}"/>
                  </a:ext>
                </a:extLst>
              </xdr:cNvPr>
              <xdr:cNvSpPr>
                <a:spLocks noChangeAspect="1" noChangeArrowheads="1"/>
              </xdr:cNvSpPr>
            </xdr:nvSpPr>
            <xdr:spPr bwMode="auto">
              <a:xfrm>
                <a:off x="2825" y="4150"/>
                <a:ext cx="1982" cy="2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Rectangle 29">
                <a:extLst>
                  <a:ext uri="{FF2B5EF4-FFF2-40B4-BE49-F238E27FC236}">
                    <a16:creationId xmlns:a16="http://schemas.microsoft.com/office/drawing/2014/main" id="{42CEE23E-41BD-4454-ABCF-1ED42DF25144}"/>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sp macro="" textlink="">
            <xdr:nvSpPr>
              <xdr:cNvPr id="73" name="Line 30">
                <a:extLst>
                  <a:ext uri="{FF2B5EF4-FFF2-40B4-BE49-F238E27FC236}">
                    <a16:creationId xmlns:a16="http://schemas.microsoft.com/office/drawing/2014/main" id="{8DC0A245-1D87-448C-8286-622BA3427EDE}"/>
                  </a:ext>
                </a:extLst>
              </xdr:cNvPr>
              <xdr:cNvSpPr>
                <a:spLocks noChangeShapeType="1"/>
              </xdr:cNvSpPr>
            </xdr:nvSpPr>
            <xdr:spPr bwMode="auto">
              <a:xfrm flipH="1">
                <a:off x="3138" y="5428"/>
                <a:ext cx="613" cy="10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 name="Line 31">
                <a:extLst>
                  <a:ext uri="{FF2B5EF4-FFF2-40B4-BE49-F238E27FC236}">
                    <a16:creationId xmlns:a16="http://schemas.microsoft.com/office/drawing/2014/main" id="{B1BB56C5-BB5D-4F35-B373-E224E9B117BC}"/>
                  </a:ext>
                </a:extLst>
              </xdr:cNvPr>
              <xdr:cNvSpPr>
                <a:spLocks noChangeShapeType="1"/>
              </xdr:cNvSpPr>
            </xdr:nvSpPr>
            <xdr:spPr bwMode="auto">
              <a:xfrm>
                <a:off x="3751" y="5428"/>
                <a:ext cx="639" cy="10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nvGrpSpPr>
          <xdr:cNvPr id="17" name="Group 12">
            <a:extLst>
              <a:ext uri="{FF2B5EF4-FFF2-40B4-BE49-F238E27FC236}">
                <a16:creationId xmlns:a16="http://schemas.microsoft.com/office/drawing/2014/main" id="{B29C766F-EA44-4501-B6EE-BDD612ED82F3}"/>
              </a:ext>
            </a:extLst>
          </xdr:cNvPr>
          <xdr:cNvGrpSpPr>
            <a:grpSpLocks noChangeAspect="1"/>
          </xdr:cNvGrpSpPr>
        </xdr:nvGrpSpPr>
        <xdr:grpSpPr bwMode="auto">
          <a:xfrm>
            <a:off x="1642382" y="27736800"/>
            <a:ext cx="3171825" cy="1762125"/>
            <a:chOff x="2955" y="4277"/>
            <a:chExt cx="4089" cy="2285"/>
          </a:xfrm>
        </xdr:grpSpPr>
        <xdr:sp macro="" textlink="">
          <xdr:nvSpPr>
            <xdr:cNvPr id="58" name="AutoShape 13">
              <a:extLst>
                <a:ext uri="{FF2B5EF4-FFF2-40B4-BE49-F238E27FC236}">
                  <a16:creationId xmlns:a16="http://schemas.microsoft.com/office/drawing/2014/main" id="{3C74CA72-7EDE-4983-9DAD-BB4744D65F79}"/>
                </a:ext>
              </a:extLst>
            </xdr:cNvPr>
            <xdr:cNvSpPr>
              <a:spLocks noChangeAspect="1" noChangeArrowheads="1"/>
            </xdr:cNvSpPr>
          </xdr:nvSpPr>
          <xdr:spPr bwMode="auto">
            <a:xfrm>
              <a:off x="2955" y="4277"/>
              <a:ext cx="4089" cy="2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14">
              <a:extLst>
                <a:ext uri="{FF2B5EF4-FFF2-40B4-BE49-F238E27FC236}">
                  <a16:creationId xmlns:a16="http://schemas.microsoft.com/office/drawing/2014/main" id="{F0981EE8-D062-46A0-88BB-F2DCCC57BB13}"/>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sp macro="" textlink="">
          <xdr:nvSpPr>
            <xdr:cNvPr id="60" name="Rectangle 15">
              <a:extLst>
                <a:ext uri="{FF2B5EF4-FFF2-40B4-BE49-F238E27FC236}">
                  <a16:creationId xmlns:a16="http://schemas.microsoft.com/office/drawing/2014/main" id="{7F594F53-6B63-4413-BDB8-782C43F1F5DD}"/>
                </a:ext>
              </a:extLst>
            </xdr:cNvPr>
            <xdr:cNvSpPr>
              <a:spLocks noChangeArrowheads="1"/>
            </xdr:cNvSpPr>
          </xdr:nvSpPr>
          <xdr:spPr bwMode="auto">
            <a:xfrm>
              <a:off x="4390" y="4382"/>
              <a:ext cx="1252" cy="2080"/>
            </a:xfrm>
            <a:prstGeom prst="rect">
              <a:avLst/>
            </a:prstGeom>
            <a:solidFill>
              <a:srgbClr val="FFFFFF"/>
            </a:solidFill>
            <a:ln w="76200" cmpd="dbl">
              <a:solidFill>
                <a:srgbClr val="000000"/>
              </a:solidFill>
              <a:miter lim="800000"/>
              <a:headEnd/>
              <a:tailEnd/>
            </a:ln>
          </xdr:spPr>
        </xdr:sp>
        <xdr:sp macro="" textlink="">
          <xdr:nvSpPr>
            <xdr:cNvPr id="61" name="Line 16">
              <a:extLst>
                <a:ext uri="{FF2B5EF4-FFF2-40B4-BE49-F238E27FC236}">
                  <a16:creationId xmlns:a16="http://schemas.microsoft.com/office/drawing/2014/main" id="{141ACAF4-799B-496F-892A-6B83F2CD754D}"/>
                </a:ext>
              </a:extLst>
            </xdr:cNvPr>
            <xdr:cNvSpPr>
              <a:spLocks noChangeShapeType="1"/>
            </xdr:cNvSpPr>
          </xdr:nvSpPr>
          <xdr:spPr bwMode="auto">
            <a:xfrm>
              <a:off x="4390" y="5022"/>
              <a:ext cx="1252"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62" name="Line 17">
              <a:extLst>
                <a:ext uri="{FF2B5EF4-FFF2-40B4-BE49-F238E27FC236}">
                  <a16:creationId xmlns:a16="http://schemas.microsoft.com/office/drawing/2014/main" id="{9AAEA892-C5D8-4A4E-8334-76848686E58A}"/>
                </a:ext>
              </a:extLst>
            </xdr:cNvPr>
            <xdr:cNvSpPr>
              <a:spLocks noChangeShapeType="1"/>
            </xdr:cNvSpPr>
          </xdr:nvSpPr>
          <xdr:spPr bwMode="auto">
            <a:xfrm flipV="1">
              <a:off x="4390"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3" name="Line 18">
              <a:extLst>
                <a:ext uri="{FF2B5EF4-FFF2-40B4-BE49-F238E27FC236}">
                  <a16:creationId xmlns:a16="http://schemas.microsoft.com/office/drawing/2014/main" id="{AB9FC634-86CF-49C6-88BB-45AC5120D550}"/>
                </a:ext>
              </a:extLst>
            </xdr:cNvPr>
            <xdr:cNvSpPr>
              <a:spLocks noChangeShapeType="1"/>
            </xdr:cNvSpPr>
          </xdr:nvSpPr>
          <xdr:spPr bwMode="auto">
            <a:xfrm>
              <a:off x="5016"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4" name="Rectangle 19">
              <a:extLst>
                <a:ext uri="{FF2B5EF4-FFF2-40B4-BE49-F238E27FC236}">
                  <a16:creationId xmlns:a16="http://schemas.microsoft.com/office/drawing/2014/main" id="{3DE89C32-E9AB-48B4-815F-D7BD49826329}"/>
                </a:ext>
              </a:extLst>
            </xdr:cNvPr>
            <xdr:cNvSpPr>
              <a:spLocks noChangeArrowheads="1"/>
            </xdr:cNvSpPr>
          </xdr:nvSpPr>
          <xdr:spPr bwMode="auto">
            <a:xfrm>
              <a:off x="5642" y="4381"/>
              <a:ext cx="1251" cy="2081"/>
            </a:xfrm>
            <a:prstGeom prst="rect">
              <a:avLst/>
            </a:prstGeom>
            <a:solidFill>
              <a:srgbClr val="FFFFFF"/>
            </a:solidFill>
            <a:ln w="76200" cmpd="dbl">
              <a:solidFill>
                <a:srgbClr val="000000"/>
              </a:solidFill>
              <a:miter lim="800000"/>
              <a:headEnd/>
              <a:tailEnd/>
            </a:ln>
          </xdr:spPr>
        </xdr:sp>
        <xdr:sp macro="" textlink="">
          <xdr:nvSpPr>
            <xdr:cNvPr id="65" name="Line 20">
              <a:extLst>
                <a:ext uri="{FF2B5EF4-FFF2-40B4-BE49-F238E27FC236}">
                  <a16:creationId xmlns:a16="http://schemas.microsoft.com/office/drawing/2014/main" id="{B6CF83D3-B029-460A-9B2A-6CC4715229B8}"/>
                </a:ext>
              </a:extLst>
            </xdr:cNvPr>
            <xdr:cNvSpPr>
              <a:spLocks noChangeShapeType="1"/>
            </xdr:cNvSpPr>
          </xdr:nvSpPr>
          <xdr:spPr bwMode="auto">
            <a:xfrm flipV="1">
              <a:off x="3138" y="4382"/>
              <a:ext cx="1252" cy="10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6" name="Line 21">
              <a:extLst>
                <a:ext uri="{FF2B5EF4-FFF2-40B4-BE49-F238E27FC236}">
                  <a16:creationId xmlns:a16="http://schemas.microsoft.com/office/drawing/2014/main" id="{ED8C01E5-2757-422D-98F8-B34E26BB9027}"/>
                </a:ext>
              </a:extLst>
            </xdr:cNvPr>
            <xdr:cNvSpPr>
              <a:spLocks noChangeShapeType="1"/>
            </xdr:cNvSpPr>
          </xdr:nvSpPr>
          <xdr:spPr bwMode="auto">
            <a:xfrm>
              <a:off x="3138" y="5420"/>
              <a:ext cx="1252" cy="104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Line 22">
              <a:extLst>
                <a:ext uri="{FF2B5EF4-FFF2-40B4-BE49-F238E27FC236}">
                  <a16:creationId xmlns:a16="http://schemas.microsoft.com/office/drawing/2014/main" id="{F4DACFEB-BEF4-4660-B67F-E125D0646972}"/>
                </a:ext>
              </a:extLst>
            </xdr:cNvPr>
            <xdr:cNvSpPr>
              <a:spLocks noChangeShapeType="1"/>
            </xdr:cNvSpPr>
          </xdr:nvSpPr>
          <xdr:spPr bwMode="auto">
            <a:xfrm flipH="1" flipV="1">
              <a:off x="5642" y="4382"/>
              <a:ext cx="1251" cy="10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Line 23">
              <a:extLst>
                <a:ext uri="{FF2B5EF4-FFF2-40B4-BE49-F238E27FC236}">
                  <a16:creationId xmlns:a16="http://schemas.microsoft.com/office/drawing/2014/main" id="{01D9EBD8-88FA-424D-8E4F-428A764B0AD5}"/>
                </a:ext>
              </a:extLst>
            </xdr:cNvPr>
            <xdr:cNvSpPr>
              <a:spLocks noChangeShapeType="1"/>
            </xdr:cNvSpPr>
          </xdr:nvSpPr>
          <xdr:spPr bwMode="auto">
            <a:xfrm flipH="1">
              <a:off x="5642" y="5420"/>
              <a:ext cx="1251" cy="104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18" name="Group 17">
            <a:extLst>
              <a:ext uri="{FF2B5EF4-FFF2-40B4-BE49-F238E27FC236}">
                <a16:creationId xmlns:a16="http://schemas.microsoft.com/office/drawing/2014/main" id="{092C1DD2-BDF4-418F-8A5A-921200DA075F}"/>
              </a:ext>
            </a:extLst>
          </xdr:cNvPr>
          <xdr:cNvGrpSpPr/>
        </xdr:nvGrpSpPr>
        <xdr:grpSpPr>
          <a:xfrm>
            <a:off x="2185307" y="29741132"/>
            <a:ext cx="2066925" cy="1895475"/>
            <a:chOff x="2093119" y="1145381"/>
            <a:chExt cx="2421731" cy="2281238"/>
          </a:xfrm>
        </xdr:grpSpPr>
        <xdr:grpSp>
          <xdr:nvGrpSpPr>
            <xdr:cNvPr id="52" name="Group 30">
              <a:extLst>
                <a:ext uri="{FF2B5EF4-FFF2-40B4-BE49-F238E27FC236}">
                  <a16:creationId xmlns:a16="http://schemas.microsoft.com/office/drawing/2014/main" id="{39A21537-78EF-41FF-885A-9B0745FE7C92}"/>
                </a:ext>
              </a:extLst>
            </xdr:cNvPr>
            <xdr:cNvGrpSpPr>
              <a:grpSpLocks noChangeAspect="1"/>
            </xdr:cNvGrpSpPr>
          </xdr:nvGrpSpPr>
          <xdr:grpSpPr bwMode="auto">
            <a:xfrm>
              <a:off x="2093119" y="1626394"/>
              <a:ext cx="2412206" cy="1800225"/>
              <a:chOff x="2825" y="4150"/>
              <a:chExt cx="1982" cy="2529"/>
            </a:xfrm>
          </xdr:grpSpPr>
          <xdr:sp macro="" textlink="">
            <xdr:nvSpPr>
              <xdr:cNvPr id="56" name="AutoShape 31">
                <a:extLst>
                  <a:ext uri="{FF2B5EF4-FFF2-40B4-BE49-F238E27FC236}">
                    <a16:creationId xmlns:a16="http://schemas.microsoft.com/office/drawing/2014/main" id="{A1D6C7C3-38F8-4F80-82BF-A857616DB4DE}"/>
                  </a:ext>
                </a:extLst>
              </xdr:cNvPr>
              <xdr:cNvSpPr>
                <a:spLocks noChangeAspect="1" noChangeArrowheads="1"/>
              </xdr:cNvSpPr>
            </xdr:nvSpPr>
            <xdr:spPr bwMode="auto">
              <a:xfrm>
                <a:off x="2825" y="4150"/>
                <a:ext cx="1982" cy="2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Rectangle 32">
                <a:extLst>
                  <a:ext uri="{FF2B5EF4-FFF2-40B4-BE49-F238E27FC236}">
                    <a16:creationId xmlns:a16="http://schemas.microsoft.com/office/drawing/2014/main" id="{AB8DA338-1AE5-46DF-B3C8-E6E209109774}"/>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grpSp>
        <xdr:grpSp>
          <xdr:nvGrpSpPr>
            <xdr:cNvPr id="53" name="Group 33">
              <a:extLst>
                <a:ext uri="{FF2B5EF4-FFF2-40B4-BE49-F238E27FC236}">
                  <a16:creationId xmlns:a16="http://schemas.microsoft.com/office/drawing/2014/main" id="{A620F32C-0AC4-46DA-8486-54CC04833F17}"/>
                </a:ext>
              </a:extLst>
            </xdr:cNvPr>
            <xdr:cNvGrpSpPr>
              <a:grpSpLocks noChangeAspect="1"/>
            </xdr:cNvGrpSpPr>
          </xdr:nvGrpSpPr>
          <xdr:grpSpPr bwMode="auto">
            <a:xfrm>
              <a:off x="2093119" y="1145381"/>
              <a:ext cx="2421731" cy="633413"/>
              <a:chOff x="2825" y="4150"/>
              <a:chExt cx="1982" cy="2529"/>
            </a:xfrm>
          </xdr:grpSpPr>
          <xdr:sp macro="" textlink="">
            <xdr:nvSpPr>
              <xdr:cNvPr id="54" name="AutoShape 34">
                <a:extLst>
                  <a:ext uri="{FF2B5EF4-FFF2-40B4-BE49-F238E27FC236}">
                    <a16:creationId xmlns:a16="http://schemas.microsoft.com/office/drawing/2014/main" id="{C4DA6641-B77D-4AE3-AB79-3596C85D8101}"/>
                  </a:ext>
                </a:extLst>
              </xdr:cNvPr>
              <xdr:cNvSpPr>
                <a:spLocks noChangeAspect="1" noChangeArrowheads="1"/>
              </xdr:cNvSpPr>
            </xdr:nvSpPr>
            <xdr:spPr bwMode="auto">
              <a:xfrm>
                <a:off x="2825" y="4150"/>
                <a:ext cx="1982" cy="2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5" name="Rectangle 35">
                <a:extLst>
                  <a:ext uri="{FF2B5EF4-FFF2-40B4-BE49-F238E27FC236}">
                    <a16:creationId xmlns:a16="http://schemas.microsoft.com/office/drawing/2014/main" id="{67A9A993-3EBA-4ADD-A800-3A9C10B22AAA}"/>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grpSp>
      </xdr:grpSp>
      <xdr:grpSp>
        <xdr:nvGrpSpPr>
          <xdr:cNvPr id="19" name="Group 18">
            <a:extLst>
              <a:ext uri="{FF2B5EF4-FFF2-40B4-BE49-F238E27FC236}">
                <a16:creationId xmlns:a16="http://schemas.microsoft.com/office/drawing/2014/main" id="{1229643E-CBD3-4A9C-9376-9A1B81385D2B}"/>
              </a:ext>
            </a:extLst>
          </xdr:cNvPr>
          <xdr:cNvGrpSpPr>
            <a:grpSpLocks noChangeAspect="1"/>
          </xdr:cNvGrpSpPr>
        </xdr:nvGrpSpPr>
        <xdr:grpSpPr bwMode="auto">
          <a:xfrm>
            <a:off x="1918607" y="31707364"/>
            <a:ext cx="2686050" cy="2221706"/>
            <a:chOff x="1922" y="4190"/>
            <a:chExt cx="3903" cy="3738"/>
          </a:xfrm>
        </xdr:grpSpPr>
        <xdr:sp macro="" textlink="">
          <xdr:nvSpPr>
            <xdr:cNvPr id="42" name="AutoShape 19">
              <a:extLst>
                <a:ext uri="{FF2B5EF4-FFF2-40B4-BE49-F238E27FC236}">
                  <a16:creationId xmlns:a16="http://schemas.microsoft.com/office/drawing/2014/main" id="{7D6C6351-1E4A-41C2-9437-974A6015C52D}"/>
                </a:ext>
              </a:extLst>
            </xdr:cNvPr>
            <xdr:cNvSpPr>
              <a:spLocks noChangeAspect="1" noChangeArrowheads="1"/>
            </xdr:cNvSpPr>
          </xdr:nvSpPr>
          <xdr:spPr bwMode="auto">
            <a:xfrm>
              <a:off x="1922" y="4190"/>
              <a:ext cx="3903" cy="3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Rectangle 20">
              <a:extLst>
                <a:ext uri="{FF2B5EF4-FFF2-40B4-BE49-F238E27FC236}">
                  <a16:creationId xmlns:a16="http://schemas.microsoft.com/office/drawing/2014/main" id="{343F0189-50B8-42AC-9304-07CF3D8C1D19}"/>
                </a:ext>
              </a:extLst>
            </xdr:cNvPr>
            <xdr:cNvSpPr>
              <a:spLocks noChangeArrowheads="1"/>
            </xdr:cNvSpPr>
          </xdr:nvSpPr>
          <xdr:spPr bwMode="auto">
            <a:xfrm>
              <a:off x="2105" y="4382"/>
              <a:ext cx="2285" cy="2080"/>
            </a:xfrm>
            <a:prstGeom prst="rect">
              <a:avLst/>
            </a:prstGeom>
            <a:solidFill>
              <a:srgbClr val="FFFFFF"/>
            </a:solidFill>
            <a:ln w="76200" cmpd="dbl">
              <a:solidFill>
                <a:srgbClr val="000000"/>
              </a:solidFill>
              <a:miter lim="800000"/>
              <a:headEnd/>
              <a:tailEnd/>
            </a:ln>
          </xdr:spPr>
        </xdr:sp>
        <xdr:sp macro="" textlink="">
          <xdr:nvSpPr>
            <xdr:cNvPr id="44" name="Rectangle 21">
              <a:extLst>
                <a:ext uri="{FF2B5EF4-FFF2-40B4-BE49-F238E27FC236}">
                  <a16:creationId xmlns:a16="http://schemas.microsoft.com/office/drawing/2014/main" id="{918352E5-A452-4EF9-81F6-BA43A3919C26}"/>
                </a:ext>
              </a:extLst>
            </xdr:cNvPr>
            <xdr:cNvSpPr>
              <a:spLocks noChangeArrowheads="1"/>
            </xdr:cNvSpPr>
          </xdr:nvSpPr>
          <xdr:spPr bwMode="auto">
            <a:xfrm>
              <a:off x="4390" y="4382"/>
              <a:ext cx="1252" cy="2080"/>
            </a:xfrm>
            <a:prstGeom prst="rect">
              <a:avLst/>
            </a:prstGeom>
            <a:solidFill>
              <a:srgbClr val="FFFFFF"/>
            </a:solidFill>
            <a:ln w="76200" cmpd="dbl">
              <a:solidFill>
                <a:srgbClr val="000000"/>
              </a:solidFill>
              <a:miter lim="800000"/>
              <a:headEnd/>
              <a:tailEnd/>
            </a:ln>
          </xdr:spPr>
        </xdr:sp>
        <xdr:sp macro="" textlink="">
          <xdr:nvSpPr>
            <xdr:cNvPr id="45" name="Line 22">
              <a:extLst>
                <a:ext uri="{FF2B5EF4-FFF2-40B4-BE49-F238E27FC236}">
                  <a16:creationId xmlns:a16="http://schemas.microsoft.com/office/drawing/2014/main" id="{FE080D4B-CC29-42BB-A02D-3FC78CBADD19}"/>
                </a:ext>
              </a:extLst>
            </xdr:cNvPr>
            <xdr:cNvSpPr>
              <a:spLocks noChangeShapeType="1"/>
            </xdr:cNvSpPr>
          </xdr:nvSpPr>
          <xdr:spPr bwMode="auto">
            <a:xfrm>
              <a:off x="4390" y="5022"/>
              <a:ext cx="1252" cy="0"/>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 name="Line 23">
              <a:extLst>
                <a:ext uri="{FF2B5EF4-FFF2-40B4-BE49-F238E27FC236}">
                  <a16:creationId xmlns:a16="http://schemas.microsoft.com/office/drawing/2014/main" id="{77AE8957-EA57-4886-A99D-70EAAF05D21F}"/>
                </a:ext>
              </a:extLst>
            </xdr:cNvPr>
            <xdr:cNvSpPr>
              <a:spLocks noChangeShapeType="1"/>
            </xdr:cNvSpPr>
          </xdr:nvSpPr>
          <xdr:spPr bwMode="auto">
            <a:xfrm flipV="1">
              <a:off x="4390"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Line 24">
              <a:extLst>
                <a:ext uri="{FF2B5EF4-FFF2-40B4-BE49-F238E27FC236}">
                  <a16:creationId xmlns:a16="http://schemas.microsoft.com/office/drawing/2014/main" id="{F9F45BFA-E918-4019-AC44-B474ACCA851F}"/>
                </a:ext>
              </a:extLst>
            </xdr:cNvPr>
            <xdr:cNvSpPr>
              <a:spLocks noChangeShapeType="1"/>
            </xdr:cNvSpPr>
          </xdr:nvSpPr>
          <xdr:spPr bwMode="auto">
            <a:xfrm>
              <a:off x="5016" y="4382"/>
              <a:ext cx="626"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25">
              <a:extLst>
                <a:ext uri="{FF2B5EF4-FFF2-40B4-BE49-F238E27FC236}">
                  <a16:creationId xmlns:a16="http://schemas.microsoft.com/office/drawing/2014/main" id="{7B37A300-6760-4955-B0C7-944A8F79CD20}"/>
                </a:ext>
              </a:extLst>
            </xdr:cNvPr>
            <xdr:cNvSpPr>
              <a:spLocks noChangeShapeType="1"/>
            </xdr:cNvSpPr>
          </xdr:nvSpPr>
          <xdr:spPr bwMode="auto">
            <a:xfrm>
              <a:off x="4390" y="5022"/>
              <a:ext cx="1252"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26">
              <a:extLst>
                <a:ext uri="{FF2B5EF4-FFF2-40B4-BE49-F238E27FC236}">
                  <a16:creationId xmlns:a16="http://schemas.microsoft.com/office/drawing/2014/main" id="{B3D20732-77AB-4F2A-9DA5-211DA161086B}"/>
                </a:ext>
              </a:extLst>
            </xdr:cNvPr>
            <xdr:cNvSpPr>
              <a:spLocks noChangeShapeType="1"/>
            </xdr:cNvSpPr>
          </xdr:nvSpPr>
          <xdr:spPr bwMode="auto">
            <a:xfrm flipH="1">
              <a:off x="4390" y="5662"/>
              <a:ext cx="1252" cy="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Rectangle 27">
              <a:extLst>
                <a:ext uri="{FF2B5EF4-FFF2-40B4-BE49-F238E27FC236}">
                  <a16:creationId xmlns:a16="http://schemas.microsoft.com/office/drawing/2014/main" id="{6B70545B-5B8E-47A1-8702-56C365C32C68}"/>
                </a:ext>
              </a:extLst>
            </xdr:cNvPr>
            <xdr:cNvSpPr>
              <a:spLocks noChangeArrowheads="1"/>
            </xdr:cNvSpPr>
          </xdr:nvSpPr>
          <xdr:spPr bwMode="auto">
            <a:xfrm>
              <a:off x="2105" y="6462"/>
              <a:ext cx="1737" cy="1466"/>
            </a:xfrm>
            <a:prstGeom prst="rect">
              <a:avLst/>
            </a:prstGeom>
            <a:solidFill>
              <a:srgbClr val="FFFFFF"/>
            </a:solidFill>
            <a:ln w="76200" cmpd="dbl">
              <a:solidFill>
                <a:srgbClr val="000000"/>
              </a:solidFill>
              <a:miter lim="800000"/>
              <a:headEnd/>
              <a:tailEnd/>
            </a:ln>
          </xdr:spPr>
        </xdr:sp>
        <xdr:sp macro="" textlink="">
          <xdr:nvSpPr>
            <xdr:cNvPr id="51" name="Rectangle 28">
              <a:extLst>
                <a:ext uri="{FF2B5EF4-FFF2-40B4-BE49-F238E27FC236}">
                  <a16:creationId xmlns:a16="http://schemas.microsoft.com/office/drawing/2014/main" id="{0A38AC75-66BD-414A-AFA5-F4DD88353571}"/>
                </a:ext>
              </a:extLst>
            </xdr:cNvPr>
            <xdr:cNvSpPr>
              <a:spLocks noChangeArrowheads="1"/>
            </xdr:cNvSpPr>
          </xdr:nvSpPr>
          <xdr:spPr bwMode="auto">
            <a:xfrm>
              <a:off x="3842" y="6462"/>
              <a:ext cx="1800" cy="1466"/>
            </a:xfrm>
            <a:prstGeom prst="rect">
              <a:avLst/>
            </a:prstGeom>
            <a:solidFill>
              <a:srgbClr val="FFFFFF"/>
            </a:solidFill>
            <a:ln w="76200" cmpd="dbl">
              <a:solidFill>
                <a:srgbClr val="000000"/>
              </a:solidFill>
              <a:miter lim="800000"/>
              <a:headEnd/>
              <a:tailEnd/>
            </a:ln>
          </xdr:spPr>
        </xdr:sp>
      </xdr:grpSp>
      <xdr:grpSp>
        <xdr:nvGrpSpPr>
          <xdr:cNvPr id="20" name="Group 15">
            <a:extLst>
              <a:ext uri="{FF2B5EF4-FFF2-40B4-BE49-F238E27FC236}">
                <a16:creationId xmlns:a16="http://schemas.microsoft.com/office/drawing/2014/main" id="{A565F25D-B430-425E-9A33-F84EFCEFE4E9}"/>
              </a:ext>
            </a:extLst>
          </xdr:cNvPr>
          <xdr:cNvGrpSpPr>
            <a:grpSpLocks noChangeAspect="1"/>
          </xdr:cNvGrpSpPr>
        </xdr:nvGrpSpPr>
        <xdr:grpSpPr bwMode="auto">
          <a:xfrm>
            <a:off x="1524000" y="34842450"/>
            <a:ext cx="3461317" cy="2359819"/>
            <a:chOff x="1848" y="4190"/>
            <a:chExt cx="3977" cy="3924"/>
          </a:xfrm>
        </xdr:grpSpPr>
        <xdr:sp macro="" textlink="">
          <xdr:nvSpPr>
            <xdr:cNvPr id="26" name="AutoShape 16">
              <a:extLst>
                <a:ext uri="{FF2B5EF4-FFF2-40B4-BE49-F238E27FC236}">
                  <a16:creationId xmlns:a16="http://schemas.microsoft.com/office/drawing/2014/main" id="{9AFCBCD6-FAB5-49E9-8685-B766F23821F0}"/>
                </a:ext>
              </a:extLst>
            </xdr:cNvPr>
            <xdr:cNvSpPr>
              <a:spLocks noChangeAspect="1" noChangeArrowheads="1"/>
            </xdr:cNvSpPr>
          </xdr:nvSpPr>
          <xdr:spPr bwMode="auto">
            <a:xfrm>
              <a:off x="1848" y="4190"/>
              <a:ext cx="3977" cy="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Rectangle 17">
              <a:extLst>
                <a:ext uri="{FF2B5EF4-FFF2-40B4-BE49-F238E27FC236}">
                  <a16:creationId xmlns:a16="http://schemas.microsoft.com/office/drawing/2014/main" id="{DB08311B-8BC4-4B47-8EA3-ADBA14100CBE}"/>
                </a:ext>
              </a:extLst>
            </xdr:cNvPr>
            <xdr:cNvSpPr>
              <a:spLocks noChangeArrowheads="1"/>
            </xdr:cNvSpPr>
          </xdr:nvSpPr>
          <xdr:spPr bwMode="auto">
            <a:xfrm>
              <a:off x="2216" y="4381"/>
              <a:ext cx="2285" cy="2080"/>
            </a:xfrm>
            <a:prstGeom prst="rect">
              <a:avLst/>
            </a:prstGeom>
            <a:solidFill>
              <a:srgbClr val="FFFFFF"/>
            </a:solidFill>
            <a:ln w="76200" cmpd="dbl">
              <a:solidFill>
                <a:srgbClr val="000000"/>
              </a:solidFill>
              <a:miter lim="800000"/>
              <a:headEnd/>
              <a:tailEnd/>
            </a:ln>
          </xdr:spPr>
        </xdr:sp>
        <xdr:sp macro="" textlink="">
          <xdr:nvSpPr>
            <xdr:cNvPr id="28" name="Rectangle 18">
              <a:extLst>
                <a:ext uri="{FF2B5EF4-FFF2-40B4-BE49-F238E27FC236}">
                  <a16:creationId xmlns:a16="http://schemas.microsoft.com/office/drawing/2014/main" id="{E8F272F8-1AA9-4196-A637-9E3F53BBD3B9}"/>
                </a:ext>
              </a:extLst>
            </xdr:cNvPr>
            <xdr:cNvSpPr>
              <a:spLocks noChangeArrowheads="1"/>
            </xdr:cNvSpPr>
          </xdr:nvSpPr>
          <xdr:spPr bwMode="auto">
            <a:xfrm>
              <a:off x="4501" y="4382"/>
              <a:ext cx="1141" cy="2080"/>
            </a:xfrm>
            <a:prstGeom prst="rect">
              <a:avLst/>
            </a:prstGeom>
            <a:solidFill>
              <a:srgbClr val="FFFFFF"/>
            </a:solidFill>
            <a:ln w="76200" cmpd="dbl">
              <a:solidFill>
                <a:srgbClr val="000000"/>
              </a:solidFill>
              <a:miter lim="800000"/>
              <a:headEnd/>
              <a:tailEnd/>
            </a:ln>
          </xdr:spPr>
        </xdr:sp>
        <xdr:sp macro="" textlink="">
          <xdr:nvSpPr>
            <xdr:cNvPr id="29" name="Line 19">
              <a:extLst>
                <a:ext uri="{FF2B5EF4-FFF2-40B4-BE49-F238E27FC236}">
                  <a16:creationId xmlns:a16="http://schemas.microsoft.com/office/drawing/2014/main" id="{96D3D418-5289-40EB-B79B-0D51A7019D2A}"/>
                </a:ext>
              </a:extLst>
            </xdr:cNvPr>
            <xdr:cNvSpPr>
              <a:spLocks noChangeShapeType="1"/>
            </xdr:cNvSpPr>
          </xdr:nvSpPr>
          <xdr:spPr bwMode="auto">
            <a:xfrm>
              <a:off x="4501" y="5022"/>
              <a:ext cx="1141" cy="1"/>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Rectangle 20">
              <a:extLst>
                <a:ext uri="{FF2B5EF4-FFF2-40B4-BE49-F238E27FC236}">
                  <a16:creationId xmlns:a16="http://schemas.microsoft.com/office/drawing/2014/main" id="{3639E2EF-2872-4DD8-A7FD-A3999900E1AF}"/>
                </a:ext>
              </a:extLst>
            </xdr:cNvPr>
            <xdr:cNvSpPr>
              <a:spLocks noChangeArrowheads="1"/>
            </xdr:cNvSpPr>
          </xdr:nvSpPr>
          <xdr:spPr bwMode="auto">
            <a:xfrm>
              <a:off x="1995" y="6462"/>
              <a:ext cx="1946" cy="1466"/>
            </a:xfrm>
            <a:prstGeom prst="rect">
              <a:avLst/>
            </a:prstGeom>
            <a:solidFill>
              <a:srgbClr val="FFFFFF"/>
            </a:solidFill>
            <a:ln w="76200" cmpd="dbl">
              <a:solidFill>
                <a:srgbClr val="000000"/>
              </a:solidFill>
              <a:miter lim="800000"/>
              <a:headEnd/>
              <a:tailEnd/>
            </a:ln>
          </xdr:spPr>
        </xdr:sp>
        <xdr:sp macro="" textlink="">
          <xdr:nvSpPr>
            <xdr:cNvPr id="31" name="Rectangle 21">
              <a:extLst>
                <a:ext uri="{FF2B5EF4-FFF2-40B4-BE49-F238E27FC236}">
                  <a16:creationId xmlns:a16="http://schemas.microsoft.com/office/drawing/2014/main" id="{672DD30C-BD76-4D18-A76A-5D37BF7AC502}"/>
                </a:ext>
              </a:extLst>
            </xdr:cNvPr>
            <xdr:cNvSpPr>
              <a:spLocks noChangeArrowheads="1"/>
            </xdr:cNvSpPr>
          </xdr:nvSpPr>
          <xdr:spPr bwMode="auto">
            <a:xfrm>
              <a:off x="3941" y="6462"/>
              <a:ext cx="1701" cy="1466"/>
            </a:xfrm>
            <a:prstGeom prst="rect">
              <a:avLst/>
            </a:prstGeom>
            <a:solidFill>
              <a:srgbClr val="FFFFFF"/>
            </a:solidFill>
            <a:ln w="76200" cmpd="dbl">
              <a:solidFill>
                <a:srgbClr val="000000"/>
              </a:solidFill>
              <a:miter lim="800000"/>
              <a:headEnd/>
              <a:tailEnd/>
            </a:ln>
          </xdr:spPr>
        </xdr:sp>
        <xdr:sp macro="" textlink="">
          <xdr:nvSpPr>
            <xdr:cNvPr id="32" name="Rectangle 22">
              <a:extLst>
                <a:ext uri="{FF2B5EF4-FFF2-40B4-BE49-F238E27FC236}">
                  <a16:creationId xmlns:a16="http://schemas.microsoft.com/office/drawing/2014/main" id="{75F47117-4D64-4542-B4AE-4D33947475DD}"/>
                </a:ext>
              </a:extLst>
            </xdr:cNvPr>
            <xdr:cNvSpPr>
              <a:spLocks noChangeArrowheads="1"/>
            </xdr:cNvSpPr>
          </xdr:nvSpPr>
          <xdr:spPr bwMode="auto">
            <a:xfrm>
              <a:off x="1995" y="4382"/>
              <a:ext cx="1269" cy="2079"/>
            </a:xfrm>
            <a:prstGeom prst="rect">
              <a:avLst/>
            </a:prstGeom>
            <a:solidFill>
              <a:srgbClr val="FFFFFF"/>
            </a:solidFill>
            <a:ln w="76200" cmpd="dbl">
              <a:solidFill>
                <a:srgbClr val="000000"/>
              </a:solidFill>
              <a:miter lim="800000"/>
              <a:headEnd/>
              <a:tailEnd/>
            </a:ln>
          </xdr:spPr>
        </xdr:sp>
        <xdr:sp macro="" textlink="">
          <xdr:nvSpPr>
            <xdr:cNvPr id="33" name="Line 23">
              <a:extLst>
                <a:ext uri="{FF2B5EF4-FFF2-40B4-BE49-F238E27FC236}">
                  <a16:creationId xmlns:a16="http://schemas.microsoft.com/office/drawing/2014/main" id="{FDCB0E31-835C-4613-8FC6-A7470241D798}"/>
                </a:ext>
              </a:extLst>
            </xdr:cNvPr>
            <xdr:cNvSpPr>
              <a:spLocks noChangeShapeType="1"/>
            </xdr:cNvSpPr>
          </xdr:nvSpPr>
          <xdr:spPr bwMode="auto">
            <a:xfrm flipV="1">
              <a:off x="1995" y="5022"/>
              <a:ext cx="1269" cy="1"/>
            </a:xfrm>
            <a:prstGeom prst="line">
              <a:avLst/>
            </a:prstGeom>
            <a:noFill/>
            <a:ln w="762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24">
              <a:extLst>
                <a:ext uri="{FF2B5EF4-FFF2-40B4-BE49-F238E27FC236}">
                  <a16:creationId xmlns:a16="http://schemas.microsoft.com/office/drawing/2014/main" id="{CDCD5A1C-5911-4E15-88D1-A9A1E4BB0229}"/>
                </a:ext>
              </a:extLst>
            </xdr:cNvPr>
            <xdr:cNvSpPr>
              <a:spLocks noChangeShapeType="1"/>
            </xdr:cNvSpPr>
          </xdr:nvSpPr>
          <xdr:spPr bwMode="auto">
            <a:xfrm>
              <a:off x="5049" y="4382"/>
              <a:ext cx="593"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25">
              <a:extLst>
                <a:ext uri="{FF2B5EF4-FFF2-40B4-BE49-F238E27FC236}">
                  <a16:creationId xmlns:a16="http://schemas.microsoft.com/office/drawing/2014/main" id="{375275B9-49A6-4DD5-93F0-495A36D8DC24}"/>
                </a:ext>
              </a:extLst>
            </xdr:cNvPr>
            <xdr:cNvSpPr>
              <a:spLocks noChangeShapeType="1"/>
            </xdr:cNvSpPr>
          </xdr:nvSpPr>
          <xdr:spPr bwMode="auto">
            <a:xfrm flipH="1">
              <a:off x="4501" y="4382"/>
              <a:ext cx="548"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26">
              <a:extLst>
                <a:ext uri="{FF2B5EF4-FFF2-40B4-BE49-F238E27FC236}">
                  <a16:creationId xmlns:a16="http://schemas.microsoft.com/office/drawing/2014/main" id="{BB6167D7-0915-4B24-BE44-8AFBE4ACAE10}"/>
                </a:ext>
              </a:extLst>
            </xdr:cNvPr>
            <xdr:cNvSpPr>
              <a:spLocks noChangeShapeType="1"/>
            </xdr:cNvSpPr>
          </xdr:nvSpPr>
          <xdr:spPr bwMode="auto">
            <a:xfrm flipH="1" flipV="1">
              <a:off x="4501" y="5023"/>
              <a:ext cx="1141" cy="71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27">
              <a:extLst>
                <a:ext uri="{FF2B5EF4-FFF2-40B4-BE49-F238E27FC236}">
                  <a16:creationId xmlns:a16="http://schemas.microsoft.com/office/drawing/2014/main" id="{3857AF68-FDB9-4BFA-A921-F094A98B56A7}"/>
                </a:ext>
              </a:extLst>
            </xdr:cNvPr>
            <xdr:cNvSpPr>
              <a:spLocks noChangeShapeType="1"/>
            </xdr:cNvSpPr>
          </xdr:nvSpPr>
          <xdr:spPr bwMode="auto">
            <a:xfrm flipH="1">
              <a:off x="4501" y="5742"/>
              <a:ext cx="1141" cy="71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28">
              <a:extLst>
                <a:ext uri="{FF2B5EF4-FFF2-40B4-BE49-F238E27FC236}">
                  <a16:creationId xmlns:a16="http://schemas.microsoft.com/office/drawing/2014/main" id="{1B2F6DE3-930F-4634-A7EF-539018062F95}"/>
                </a:ext>
              </a:extLst>
            </xdr:cNvPr>
            <xdr:cNvSpPr>
              <a:spLocks noChangeShapeType="1"/>
            </xdr:cNvSpPr>
          </xdr:nvSpPr>
          <xdr:spPr bwMode="auto">
            <a:xfrm flipH="1">
              <a:off x="1995" y="4382"/>
              <a:ext cx="653" cy="6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29">
              <a:extLst>
                <a:ext uri="{FF2B5EF4-FFF2-40B4-BE49-F238E27FC236}">
                  <a16:creationId xmlns:a16="http://schemas.microsoft.com/office/drawing/2014/main" id="{9B328BA7-0CF2-435D-8034-FA43CF1D4223}"/>
                </a:ext>
              </a:extLst>
            </xdr:cNvPr>
            <xdr:cNvSpPr>
              <a:spLocks noChangeShapeType="1"/>
            </xdr:cNvSpPr>
          </xdr:nvSpPr>
          <xdr:spPr bwMode="auto">
            <a:xfrm>
              <a:off x="2648" y="4382"/>
              <a:ext cx="554" cy="56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30">
              <a:extLst>
                <a:ext uri="{FF2B5EF4-FFF2-40B4-BE49-F238E27FC236}">
                  <a16:creationId xmlns:a16="http://schemas.microsoft.com/office/drawing/2014/main" id="{586D9A0B-78B0-49A9-93CA-8615FCB5B250}"/>
                </a:ext>
              </a:extLst>
            </xdr:cNvPr>
            <xdr:cNvSpPr>
              <a:spLocks noChangeShapeType="1"/>
            </xdr:cNvSpPr>
          </xdr:nvSpPr>
          <xdr:spPr bwMode="auto">
            <a:xfrm flipV="1">
              <a:off x="1995" y="5023"/>
              <a:ext cx="1269" cy="63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31">
              <a:extLst>
                <a:ext uri="{FF2B5EF4-FFF2-40B4-BE49-F238E27FC236}">
                  <a16:creationId xmlns:a16="http://schemas.microsoft.com/office/drawing/2014/main" id="{2EB46359-BCE3-42BE-BBC5-F4EA3C640328}"/>
                </a:ext>
              </a:extLst>
            </xdr:cNvPr>
            <xdr:cNvSpPr>
              <a:spLocks noChangeShapeType="1"/>
            </xdr:cNvSpPr>
          </xdr:nvSpPr>
          <xdr:spPr bwMode="auto">
            <a:xfrm>
              <a:off x="1995" y="5655"/>
              <a:ext cx="1269" cy="80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21" name="Group 12">
            <a:extLst>
              <a:ext uri="{FF2B5EF4-FFF2-40B4-BE49-F238E27FC236}">
                <a16:creationId xmlns:a16="http://schemas.microsoft.com/office/drawing/2014/main" id="{511DC7C0-89E6-4AE2-B997-A5B27FEBF04F}"/>
              </a:ext>
            </a:extLst>
          </xdr:cNvPr>
          <xdr:cNvGrpSpPr>
            <a:grpSpLocks noChangeAspect="1"/>
          </xdr:cNvGrpSpPr>
        </xdr:nvGrpSpPr>
        <xdr:grpSpPr bwMode="auto">
          <a:xfrm>
            <a:off x="2413907" y="37157025"/>
            <a:ext cx="1774031" cy="2139383"/>
            <a:chOff x="2825" y="4150"/>
            <a:chExt cx="1982" cy="2529"/>
          </a:xfrm>
        </xdr:grpSpPr>
        <xdr:sp macro="" textlink="">
          <xdr:nvSpPr>
            <xdr:cNvPr id="22" name="AutoShape 13">
              <a:extLst>
                <a:ext uri="{FF2B5EF4-FFF2-40B4-BE49-F238E27FC236}">
                  <a16:creationId xmlns:a16="http://schemas.microsoft.com/office/drawing/2014/main" id="{089720A4-6811-43A7-867D-BF2457C043AF}"/>
                </a:ext>
              </a:extLst>
            </xdr:cNvPr>
            <xdr:cNvSpPr>
              <a:spLocks noChangeAspect="1" noChangeArrowheads="1"/>
            </xdr:cNvSpPr>
          </xdr:nvSpPr>
          <xdr:spPr bwMode="auto">
            <a:xfrm>
              <a:off x="2825" y="4150"/>
              <a:ext cx="1982" cy="2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3" name="Rectangle 14">
              <a:extLst>
                <a:ext uri="{FF2B5EF4-FFF2-40B4-BE49-F238E27FC236}">
                  <a16:creationId xmlns:a16="http://schemas.microsoft.com/office/drawing/2014/main" id="{729BF0F0-C2D2-4803-80B7-618C113E4D82}"/>
                </a:ext>
              </a:extLst>
            </xdr:cNvPr>
            <xdr:cNvSpPr>
              <a:spLocks noChangeArrowheads="1"/>
            </xdr:cNvSpPr>
          </xdr:nvSpPr>
          <xdr:spPr bwMode="auto">
            <a:xfrm>
              <a:off x="3138" y="4382"/>
              <a:ext cx="1252" cy="2080"/>
            </a:xfrm>
            <a:prstGeom prst="rect">
              <a:avLst/>
            </a:prstGeom>
            <a:solidFill>
              <a:srgbClr val="FFFFFF"/>
            </a:solidFill>
            <a:ln w="76200" cmpd="dbl">
              <a:solidFill>
                <a:srgbClr val="000000"/>
              </a:solidFill>
              <a:miter lim="800000"/>
              <a:headEnd/>
              <a:tailEnd/>
            </a:ln>
          </xdr:spPr>
        </xdr:sp>
        <xdr:sp macro="" textlink="">
          <xdr:nvSpPr>
            <xdr:cNvPr id="24" name="Line 15">
              <a:extLst>
                <a:ext uri="{FF2B5EF4-FFF2-40B4-BE49-F238E27FC236}">
                  <a16:creationId xmlns:a16="http://schemas.microsoft.com/office/drawing/2014/main" id="{9D56F79B-95D9-4F07-B9A1-7640E653F7C1}"/>
                </a:ext>
              </a:extLst>
            </xdr:cNvPr>
            <xdr:cNvSpPr>
              <a:spLocks noChangeShapeType="1"/>
            </xdr:cNvSpPr>
          </xdr:nvSpPr>
          <xdr:spPr bwMode="auto">
            <a:xfrm flipH="1">
              <a:off x="3138" y="5428"/>
              <a:ext cx="613" cy="10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16">
              <a:extLst>
                <a:ext uri="{FF2B5EF4-FFF2-40B4-BE49-F238E27FC236}">
                  <a16:creationId xmlns:a16="http://schemas.microsoft.com/office/drawing/2014/main" id="{EC1F96C4-11A6-4E75-9C2D-080BA718382F}"/>
                </a:ext>
              </a:extLst>
            </xdr:cNvPr>
            <xdr:cNvSpPr>
              <a:spLocks noChangeShapeType="1"/>
            </xdr:cNvSpPr>
          </xdr:nvSpPr>
          <xdr:spPr bwMode="auto">
            <a:xfrm>
              <a:off x="3751" y="5428"/>
              <a:ext cx="639" cy="10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2</xdr:col>
      <xdr:colOff>1181100</xdr:colOff>
      <xdr:row>38</xdr:row>
      <xdr:rowOff>257175</xdr:rowOff>
    </xdr:from>
    <xdr:to>
      <xdr:col>2</xdr:col>
      <xdr:colOff>2097158</xdr:colOff>
      <xdr:row>38</xdr:row>
      <xdr:rowOff>1746460</xdr:rowOff>
    </xdr:to>
    <xdr:sp macro="" textlink="">
      <xdr:nvSpPr>
        <xdr:cNvPr id="164" name="Rectangle 10">
          <a:extLst>
            <a:ext uri="{FF2B5EF4-FFF2-40B4-BE49-F238E27FC236}">
              <a16:creationId xmlns:a16="http://schemas.microsoft.com/office/drawing/2014/main" id="{0A3A5C6A-BFDC-4A71-933E-2BFEBE74F033}"/>
            </a:ext>
          </a:extLst>
        </xdr:cNvPr>
        <xdr:cNvSpPr>
          <a:spLocks noChangeArrowheads="1"/>
        </xdr:cNvSpPr>
      </xdr:nvSpPr>
      <xdr:spPr bwMode="auto">
        <a:xfrm>
          <a:off x="2562225" y="43472100"/>
          <a:ext cx="916058" cy="1489285"/>
        </a:xfrm>
        <a:prstGeom prst="rect">
          <a:avLst/>
        </a:prstGeom>
        <a:solidFill>
          <a:srgbClr val="FFFFFF"/>
        </a:solidFill>
        <a:ln w="76200" cmpd="dbl">
          <a:solidFill>
            <a:srgbClr val="000000"/>
          </a:solidFill>
          <a:miter lim="800000"/>
          <a:headEnd/>
          <a:tailEnd/>
        </a:ln>
      </xdr:spPr>
    </xdr:sp>
    <xdr:clientData/>
  </xdr:twoCellAnchor>
  <xdr:twoCellAnchor>
    <xdr:from>
      <xdr:col>2</xdr:col>
      <xdr:colOff>1181100</xdr:colOff>
      <xdr:row>38</xdr:row>
      <xdr:rowOff>1001818</xdr:rowOff>
    </xdr:from>
    <xdr:to>
      <xdr:col>2</xdr:col>
      <xdr:colOff>2097158</xdr:colOff>
      <xdr:row>38</xdr:row>
      <xdr:rowOff>1001818</xdr:rowOff>
    </xdr:to>
    <xdr:cxnSp macro="">
      <xdr:nvCxnSpPr>
        <xdr:cNvPr id="165" name="Straight Connector 164">
          <a:extLst>
            <a:ext uri="{FF2B5EF4-FFF2-40B4-BE49-F238E27FC236}">
              <a16:creationId xmlns:a16="http://schemas.microsoft.com/office/drawing/2014/main" id="{E312FAFF-6B54-4336-91E2-32355ACE51E3}"/>
            </a:ext>
          </a:extLst>
        </xdr:cNvPr>
        <xdr:cNvCxnSpPr>
          <a:stCxn id="164" idx="1"/>
          <a:endCxn id="164" idx="3"/>
        </xdr:cNvCxnSpPr>
      </xdr:nvCxnSpPr>
      <xdr:spPr>
        <a:xfrm>
          <a:off x="2562225" y="44216743"/>
          <a:ext cx="9160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1619250</xdr:colOff>
      <xdr:row>38</xdr:row>
      <xdr:rowOff>1095375</xdr:rowOff>
    </xdr:from>
    <xdr:to>
      <xdr:col>2</xdr:col>
      <xdr:colOff>1619250</xdr:colOff>
      <xdr:row>38</xdr:row>
      <xdr:rowOff>1514475</xdr:rowOff>
    </xdr:to>
    <xdr:cxnSp macro="">
      <xdr:nvCxnSpPr>
        <xdr:cNvPr id="166" name="Straight Arrow Connector 165">
          <a:extLst>
            <a:ext uri="{FF2B5EF4-FFF2-40B4-BE49-F238E27FC236}">
              <a16:creationId xmlns:a16="http://schemas.microsoft.com/office/drawing/2014/main" id="{975DC7F3-6A58-4FF0-B3EA-1BDABB6D0F28}"/>
            </a:ext>
          </a:extLst>
        </xdr:cNvPr>
        <xdr:cNvCxnSpPr/>
      </xdr:nvCxnSpPr>
      <xdr:spPr>
        <a:xfrm>
          <a:off x="3000375" y="44310300"/>
          <a:ext cx="0" cy="41910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19</xdr:row>
      <xdr:rowOff>66674</xdr:rowOff>
    </xdr:from>
    <xdr:to>
      <xdr:col>1</xdr:col>
      <xdr:colOff>933352</xdr:colOff>
      <xdr:row>19</xdr:row>
      <xdr:rowOff>2010674</xdr:rowOff>
    </xdr:to>
    <xdr:pic>
      <xdr:nvPicPr>
        <xdr:cNvPr id="2" name="Picture 22">
          <a:extLst>
            <a:ext uri="{FF2B5EF4-FFF2-40B4-BE49-F238E27FC236}">
              <a16:creationId xmlns:a16="http://schemas.microsoft.com/office/drawing/2014/main" id="{7ADBB86A-24F6-455F-A1F7-2FF2AA244B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1" y="3990974"/>
          <a:ext cx="914301" cy="19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857251</xdr:colOff>
      <xdr:row>19</xdr:row>
      <xdr:rowOff>66675</xdr:rowOff>
    </xdr:from>
    <xdr:to>
      <xdr:col>4</xdr:col>
      <xdr:colOff>912758</xdr:colOff>
      <xdr:row>19</xdr:row>
      <xdr:rowOff>2010675</xdr:rowOff>
    </xdr:to>
    <xdr:pic>
      <xdr:nvPicPr>
        <xdr:cNvPr id="3" name="Picture 16">
          <a:extLst>
            <a:ext uri="{FF2B5EF4-FFF2-40B4-BE49-F238E27FC236}">
              <a16:creationId xmlns:a16="http://schemas.microsoft.com/office/drawing/2014/main" id="{9A198A2E-D6F4-4B01-89CB-C2B32CF983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76651" y="3990975"/>
          <a:ext cx="922282" cy="19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19051</xdr:colOff>
      <xdr:row>22</xdr:row>
      <xdr:rowOff>66675</xdr:rowOff>
    </xdr:from>
    <xdr:to>
      <xdr:col>4</xdr:col>
      <xdr:colOff>941334</xdr:colOff>
      <xdr:row>22</xdr:row>
      <xdr:rowOff>2010675</xdr:rowOff>
    </xdr:to>
    <xdr:pic>
      <xdr:nvPicPr>
        <xdr:cNvPr id="4" name="Picture 16">
          <a:extLst>
            <a:ext uri="{FF2B5EF4-FFF2-40B4-BE49-F238E27FC236}">
              <a16:creationId xmlns:a16="http://schemas.microsoft.com/office/drawing/2014/main" id="{CDAD8DDA-E5BC-4167-93AD-72CE5D8B46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05226" y="6829425"/>
          <a:ext cx="922283" cy="19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28577</xdr:colOff>
      <xdr:row>25</xdr:row>
      <xdr:rowOff>104775</xdr:rowOff>
    </xdr:from>
    <xdr:to>
      <xdr:col>1</xdr:col>
      <xdr:colOff>941991</xdr:colOff>
      <xdr:row>25</xdr:row>
      <xdr:rowOff>2048775</xdr:rowOff>
    </xdr:to>
    <xdr:pic>
      <xdr:nvPicPr>
        <xdr:cNvPr id="5" name="Picture 8">
          <a:extLst>
            <a:ext uri="{FF2B5EF4-FFF2-40B4-BE49-F238E27FC236}">
              <a16:creationId xmlns:a16="http://schemas.microsoft.com/office/drawing/2014/main" id="{9A86D5A8-BA72-4C7E-93A3-B03C623D9ED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5327" y="9715500"/>
          <a:ext cx="913414" cy="19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22</xdr:row>
      <xdr:rowOff>66675</xdr:rowOff>
    </xdr:from>
    <xdr:to>
      <xdr:col>1</xdr:col>
      <xdr:colOff>913415</xdr:colOff>
      <xdr:row>22</xdr:row>
      <xdr:rowOff>2010675</xdr:rowOff>
    </xdr:to>
    <xdr:pic>
      <xdr:nvPicPr>
        <xdr:cNvPr id="6" name="Picture 16">
          <a:extLst>
            <a:ext uri="{FF2B5EF4-FFF2-40B4-BE49-F238E27FC236}">
              <a16:creationId xmlns:a16="http://schemas.microsoft.com/office/drawing/2014/main" id="{152D23F9-290F-406E-9365-35AEFBD7555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66751" y="6829425"/>
          <a:ext cx="913414" cy="19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28</xdr:row>
      <xdr:rowOff>76200</xdr:rowOff>
    </xdr:from>
    <xdr:to>
      <xdr:col>2</xdr:col>
      <xdr:colOff>1343025</xdr:colOff>
      <xdr:row>32</xdr:row>
      <xdr:rowOff>123825</xdr:rowOff>
    </xdr:to>
    <xdr:pic>
      <xdr:nvPicPr>
        <xdr:cNvPr id="2" name="Picture 1" descr="http://www.doctorkish.com/wp-content/uploads/2016/09/344736546455645385.jpg">
          <a:extLst>
            <a:ext uri="{FF2B5EF4-FFF2-40B4-BE49-F238E27FC236}">
              <a16:creationId xmlns:a16="http://schemas.microsoft.com/office/drawing/2014/main" id="{5A7BC678-E653-40D2-BECB-2B0D4E9BCF4C}"/>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3467100" y="5915025"/>
          <a:ext cx="127635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76201</xdr:colOff>
      <xdr:row>38</xdr:row>
      <xdr:rowOff>76200</xdr:rowOff>
    </xdr:from>
    <xdr:to>
      <xdr:col>2</xdr:col>
      <xdr:colOff>1352550</xdr:colOff>
      <xdr:row>42</xdr:row>
      <xdr:rowOff>114300</xdr:rowOff>
    </xdr:to>
    <xdr:pic>
      <xdr:nvPicPr>
        <xdr:cNvPr id="3" name="Picture 2" descr="http://www.doctorkish.com/wp-content/uploads/2016/09/344736546455645385.jpg">
          <a:extLst>
            <a:ext uri="{FF2B5EF4-FFF2-40B4-BE49-F238E27FC236}">
              <a16:creationId xmlns:a16="http://schemas.microsoft.com/office/drawing/2014/main" id="{75E17A31-7BB0-4107-806A-36BD2C47C1D5}"/>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3476626" y="7915275"/>
          <a:ext cx="1276349"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543361</xdr:colOff>
      <xdr:row>38</xdr:row>
      <xdr:rowOff>163167</xdr:rowOff>
    </xdr:from>
    <xdr:to>
      <xdr:col>2</xdr:col>
      <xdr:colOff>701862</xdr:colOff>
      <xdr:row>40</xdr:row>
      <xdr:rowOff>34372</xdr:rowOff>
    </xdr:to>
    <xdr:cxnSp macro="">
      <xdr:nvCxnSpPr>
        <xdr:cNvPr id="4" name="Straight Connector 3">
          <a:extLst>
            <a:ext uri="{FF2B5EF4-FFF2-40B4-BE49-F238E27FC236}">
              <a16:creationId xmlns:a16="http://schemas.microsoft.com/office/drawing/2014/main" id="{901941A4-C909-48C8-B0F4-03F895F66684}"/>
            </a:ext>
          </a:extLst>
        </xdr:cNvPr>
        <xdr:cNvCxnSpPr/>
      </xdr:nvCxnSpPr>
      <xdr:spPr>
        <a:xfrm>
          <a:off x="3943786" y="8002242"/>
          <a:ext cx="158501" cy="271255"/>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710204</xdr:colOff>
      <xdr:row>40</xdr:row>
      <xdr:rowOff>43070</xdr:rowOff>
    </xdr:from>
    <xdr:to>
      <xdr:col>2</xdr:col>
      <xdr:colOff>710204</xdr:colOff>
      <xdr:row>41</xdr:row>
      <xdr:rowOff>183046</xdr:rowOff>
    </xdr:to>
    <xdr:cxnSp macro="">
      <xdr:nvCxnSpPr>
        <xdr:cNvPr id="5" name="Straight Connector 4">
          <a:extLst>
            <a:ext uri="{FF2B5EF4-FFF2-40B4-BE49-F238E27FC236}">
              <a16:creationId xmlns:a16="http://schemas.microsoft.com/office/drawing/2014/main" id="{6C86F7DC-3B3E-4CB9-B607-C60F24E6B2DA}"/>
            </a:ext>
          </a:extLst>
        </xdr:cNvPr>
        <xdr:cNvCxnSpPr/>
      </xdr:nvCxnSpPr>
      <xdr:spPr>
        <a:xfrm>
          <a:off x="4110629" y="8282195"/>
          <a:ext cx="0" cy="340001"/>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993838</xdr:colOff>
      <xdr:row>39</xdr:row>
      <xdr:rowOff>190086</xdr:rowOff>
    </xdr:from>
    <xdr:to>
      <xdr:col>2</xdr:col>
      <xdr:colOff>993838</xdr:colOff>
      <xdr:row>41</xdr:row>
      <xdr:rowOff>139562</xdr:rowOff>
    </xdr:to>
    <xdr:cxnSp macro="">
      <xdr:nvCxnSpPr>
        <xdr:cNvPr id="6" name="Straight Connector 5">
          <a:extLst>
            <a:ext uri="{FF2B5EF4-FFF2-40B4-BE49-F238E27FC236}">
              <a16:creationId xmlns:a16="http://schemas.microsoft.com/office/drawing/2014/main" id="{5998378E-5EFC-4F06-A453-8534717A068A}"/>
            </a:ext>
          </a:extLst>
        </xdr:cNvPr>
        <xdr:cNvCxnSpPr/>
      </xdr:nvCxnSpPr>
      <xdr:spPr>
        <a:xfrm>
          <a:off x="4394263" y="8229186"/>
          <a:ext cx="0" cy="349526"/>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843679</xdr:colOff>
      <xdr:row>38</xdr:row>
      <xdr:rowOff>137077</xdr:rowOff>
    </xdr:from>
    <xdr:to>
      <xdr:col>2</xdr:col>
      <xdr:colOff>1002180</xdr:colOff>
      <xdr:row>40</xdr:row>
      <xdr:rowOff>8282</xdr:rowOff>
    </xdr:to>
    <xdr:cxnSp macro="">
      <xdr:nvCxnSpPr>
        <xdr:cNvPr id="7" name="Straight Connector 6">
          <a:extLst>
            <a:ext uri="{FF2B5EF4-FFF2-40B4-BE49-F238E27FC236}">
              <a16:creationId xmlns:a16="http://schemas.microsoft.com/office/drawing/2014/main" id="{7D4BE8AC-4FAD-47B8-A88D-F4BE3ED330D1}"/>
            </a:ext>
          </a:extLst>
        </xdr:cNvPr>
        <xdr:cNvCxnSpPr/>
      </xdr:nvCxnSpPr>
      <xdr:spPr>
        <a:xfrm>
          <a:off x="4244104" y="7976152"/>
          <a:ext cx="158501" cy="271255"/>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793626</xdr:colOff>
      <xdr:row>39</xdr:row>
      <xdr:rowOff>120512</xdr:rowOff>
    </xdr:from>
    <xdr:to>
      <xdr:col>2</xdr:col>
      <xdr:colOff>877048</xdr:colOff>
      <xdr:row>41</xdr:row>
      <xdr:rowOff>43898</xdr:rowOff>
    </xdr:to>
    <xdr:cxnSp macro="">
      <xdr:nvCxnSpPr>
        <xdr:cNvPr id="8" name="Straight Arrow Connector 7">
          <a:extLst>
            <a:ext uri="{FF2B5EF4-FFF2-40B4-BE49-F238E27FC236}">
              <a16:creationId xmlns:a16="http://schemas.microsoft.com/office/drawing/2014/main" id="{64674722-E102-476D-9A61-B43ECFA95870}"/>
            </a:ext>
          </a:extLst>
        </xdr:cNvPr>
        <xdr:cNvCxnSpPr/>
      </xdr:nvCxnSpPr>
      <xdr:spPr>
        <a:xfrm flipH="1" flipV="1">
          <a:off x="4194051" y="8159612"/>
          <a:ext cx="83422" cy="323436"/>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85725</xdr:colOff>
      <xdr:row>43</xdr:row>
      <xdr:rowOff>57150</xdr:rowOff>
    </xdr:from>
    <xdr:to>
      <xdr:col>2</xdr:col>
      <xdr:colOff>1390650</xdr:colOff>
      <xdr:row>47</xdr:row>
      <xdr:rowOff>123825</xdr:rowOff>
    </xdr:to>
    <xdr:pic>
      <xdr:nvPicPr>
        <xdr:cNvPr id="9" name="Picture 8" descr="http://www.doctorkish.com/wp-content/uploads/2016/09/344736546455645385.jpg">
          <a:extLst>
            <a:ext uri="{FF2B5EF4-FFF2-40B4-BE49-F238E27FC236}">
              <a16:creationId xmlns:a16="http://schemas.microsoft.com/office/drawing/2014/main" id="{7D0FC496-9360-4544-8311-1D3AC2526822}"/>
            </a:ext>
          </a:extLst>
        </xdr:cNvPr>
        <xdr:cNvPicPr>
          <a:picLocks noChangeAspect="1" noChangeArrowheads="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colorTemperature colorTemp="4700"/>
                  </a14:imgEffect>
                  <a14:imgEffect>
                    <a14:saturation sat="0"/>
                  </a14:imgEffect>
                </a14:imgLayer>
              </a14:imgProps>
            </a:ext>
            <a:ext uri="{28A0092B-C50C-407E-A947-70E740481C1C}">
              <a14:useLocalDpi xmlns:a14="http://schemas.microsoft.com/office/drawing/2010/main" val="0"/>
            </a:ext>
          </a:extLst>
        </a:blip>
        <a:srcRect r="66739" b="78302"/>
        <a:stretch/>
      </xdr:blipFill>
      <xdr:spPr bwMode="auto">
        <a:xfrm>
          <a:off x="3486150" y="8896350"/>
          <a:ext cx="13049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525244</xdr:colOff>
      <xdr:row>43</xdr:row>
      <xdr:rowOff>166274</xdr:rowOff>
    </xdr:from>
    <xdr:to>
      <xdr:col>2</xdr:col>
      <xdr:colOff>687294</xdr:colOff>
      <xdr:row>45</xdr:row>
      <xdr:rowOff>46487</xdr:rowOff>
    </xdr:to>
    <xdr:cxnSp macro="">
      <xdr:nvCxnSpPr>
        <xdr:cNvPr id="10" name="Straight Connector 9">
          <a:extLst>
            <a:ext uri="{FF2B5EF4-FFF2-40B4-BE49-F238E27FC236}">
              <a16:creationId xmlns:a16="http://schemas.microsoft.com/office/drawing/2014/main" id="{DEC89079-D867-4647-A17F-3B7923B92922}"/>
            </a:ext>
          </a:extLst>
        </xdr:cNvPr>
        <xdr:cNvCxnSpPr/>
      </xdr:nvCxnSpPr>
      <xdr:spPr>
        <a:xfrm>
          <a:off x="3925669" y="9005474"/>
          <a:ext cx="162050" cy="280263"/>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695823</xdr:colOff>
      <xdr:row>45</xdr:row>
      <xdr:rowOff>55494</xdr:rowOff>
    </xdr:from>
    <xdr:to>
      <xdr:col>2</xdr:col>
      <xdr:colOff>695823</xdr:colOff>
      <xdr:row>47</xdr:row>
      <xdr:rowOff>16773</xdr:rowOff>
    </xdr:to>
    <xdr:cxnSp macro="">
      <xdr:nvCxnSpPr>
        <xdr:cNvPr id="11" name="Straight Connector 10">
          <a:extLst>
            <a:ext uri="{FF2B5EF4-FFF2-40B4-BE49-F238E27FC236}">
              <a16:creationId xmlns:a16="http://schemas.microsoft.com/office/drawing/2014/main" id="{D3C43932-6E97-4086-91BB-779039D4E70B}"/>
            </a:ext>
          </a:extLst>
        </xdr:cNvPr>
        <xdr:cNvCxnSpPr/>
      </xdr:nvCxnSpPr>
      <xdr:spPr>
        <a:xfrm>
          <a:off x="4096248" y="9294744"/>
          <a:ext cx="0" cy="361329"/>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985806</xdr:colOff>
      <xdr:row>45</xdr:row>
      <xdr:rowOff>10457</xdr:rowOff>
    </xdr:from>
    <xdr:to>
      <xdr:col>2</xdr:col>
      <xdr:colOff>985806</xdr:colOff>
      <xdr:row>46</xdr:row>
      <xdr:rowOff>162236</xdr:rowOff>
    </xdr:to>
    <xdr:cxnSp macro="">
      <xdr:nvCxnSpPr>
        <xdr:cNvPr id="12" name="Straight Connector 11">
          <a:extLst>
            <a:ext uri="{FF2B5EF4-FFF2-40B4-BE49-F238E27FC236}">
              <a16:creationId xmlns:a16="http://schemas.microsoft.com/office/drawing/2014/main" id="{A130A6D5-790E-46AE-9B14-F72AEBD06851}"/>
            </a:ext>
          </a:extLst>
        </xdr:cNvPr>
        <xdr:cNvCxnSpPr/>
      </xdr:nvCxnSpPr>
      <xdr:spPr>
        <a:xfrm>
          <a:off x="4386231" y="9249707"/>
          <a:ext cx="0" cy="351804"/>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832285</xdr:colOff>
      <xdr:row>43</xdr:row>
      <xdr:rowOff>139252</xdr:rowOff>
    </xdr:from>
    <xdr:to>
      <xdr:col>2</xdr:col>
      <xdr:colOff>994335</xdr:colOff>
      <xdr:row>45</xdr:row>
      <xdr:rowOff>19465</xdr:rowOff>
    </xdr:to>
    <xdr:cxnSp macro="">
      <xdr:nvCxnSpPr>
        <xdr:cNvPr id="13" name="Straight Connector 12">
          <a:extLst>
            <a:ext uri="{FF2B5EF4-FFF2-40B4-BE49-F238E27FC236}">
              <a16:creationId xmlns:a16="http://schemas.microsoft.com/office/drawing/2014/main" id="{C9FAE461-F4EC-4201-89CE-B7B0BED3F5D8}"/>
            </a:ext>
          </a:extLst>
        </xdr:cNvPr>
        <xdr:cNvCxnSpPr/>
      </xdr:nvCxnSpPr>
      <xdr:spPr>
        <a:xfrm>
          <a:off x="4232710" y="8978452"/>
          <a:ext cx="162050" cy="280263"/>
        </a:xfrm>
        <a:prstGeom prst="line">
          <a:avLst/>
        </a:prstGeom>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474071</xdr:colOff>
      <xdr:row>44</xdr:row>
      <xdr:rowOff>110884</xdr:rowOff>
    </xdr:from>
    <xdr:to>
      <xdr:col>2</xdr:col>
      <xdr:colOff>559360</xdr:colOff>
      <xdr:row>46</xdr:row>
      <xdr:rowOff>45141</xdr:rowOff>
    </xdr:to>
    <xdr:cxnSp macro="">
      <xdr:nvCxnSpPr>
        <xdr:cNvPr id="14" name="Straight Arrow Connector 13">
          <a:extLst>
            <a:ext uri="{FF2B5EF4-FFF2-40B4-BE49-F238E27FC236}">
              <a16:creationId xmlns:a16="http://schemas.microsoft.com/office/drawing/2014/main" id="{BFF6D72A-6E0E-4045-90BB-7F5BAD29077C}"/>
            </a:ext>
          </a:extLst>
        </xdr:cNvPr>
        <xdr:cNvCxnSpPr/>
      </xdr:nvCxnSpPr>
      <xdr:spPr>
        <a:xfrm flipH="1" flipV="1">
          <a:off x="3874496" y="9150109"/>
          <a:ext cx="85289" cy="334307"/>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95250</xdr:colOff>
      <xdr:row>3</xdr:row>
      <xdr:rowOff>76200</xdr:rowOff>
    </xdr:from>
    <xdr:to>
      <xdr:col>2</xdr:col>
      <xdr:colOff>1390650</xdr:colOff>
      <xdr:row>7</xdr:row>
      <xdr:rowOff>161925</xdr:rowOff>
    </xdr:to>
    <xdr:pic>
      <xdr:nvPicPr>
        <xdr:cNvPr id="15" name="Picture 14" descr="http://www.doctorkish.com/wp-content/uploads/2016/09/344736546455645385.jpg">
          <a:extLst>
            <a:ext uri="{FF2B5EF4-FFF2-40B4-BE49-F238E27FC236}">
              <a16:creationId xmlns:a16="http://schemas.microsoft.com/office/drawing/2014/main" id="{E974A0BB-B7D6-405E-8176-C2B97E06DE08}"/>
            </a:ext>
          </a:extLst>
        </xdr:cNvPr>
        <xdr:cNvPicPr>
          <a:picLocks noChangeAspect="1" noChangeArrowheads="1"/>
        </xdr:cNvPicPr>
      </xdr:nvPicPr>
      <xdr:blipFill rotWithShape="1">
        <a:blip xmlns:r="http://schemas.openxmlformats.org/officeDocument/2006/relationships" r:embed="rId4">
          <a:duotone>
            <a:prstClr val="black"/>
            <a:schemeClr val="accent3">
              <a:tint val="45000"/>
              <a:satMod val="400000"/>
            </a:schemeClr>
          </a:duotone>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rcRect l="69130" t="50000" r="1305" b="29010"/>
        <a:stretch/>
      </xdr:blipFill>
      <xdr:spPr bwMode="auto">
        <a:xfrm>
          <a:off x="3495675" y="914400"/>
          <a:ext cx="12954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8</xdr:row>
      <xdr:rowOff>66675</xdr:rowOff>
    </xdr:from>
    <xdr:to>
      <xdr:col>2</xdr:col>
      <xdr:colOff>1390650</xdr:colOff>
      <xdr:row>12</xdr:row>
      <xdr:rowOff>152400</xdr:rowOff>
    </xdr:to>
    <xdr:pic>
      <xdr:nvPicPr>
        <xdr:cNvPr id="16" name="Picture 15" descr="http://www.doctorkish.com/wp-content/uploads/2016/09/344736546455645385.jpg">
          <a:extLst>
            <a:ext uri="{FF2B5EF4-FFF2-40B4-BE49-F238E27FC236}">
              <a16:creationId xmlns:a16="http://schemas.microsoft.com/office/drawing/2014/main" id="{E19CED0D-034F-47B6-8043-213CBF5FA3E2}"/>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69130" t="50000" r="1305" b="29010"/>
        <a:stretch/>
      </xdr:blipFill>
      <xdr:spPr bwMode="auto">
        <a:xfrm>
          <a:off x="3495675" y="1905000"/>
          <a:ext cx="12954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13</xdr:row>
      <xdr:rowOff>57150</xdr:rowOff>
    </xdr:from>
    <xdr:to>
      <xdr:col>2</xdr:col>
      <xdr:colOff>1371600</xdr:colOff>
      <xdr:row>17</xdr:row>
      <xdr:rowOff>142875</xdr:rowOff>
    </xdr:to>
    <xdr:pic>
      <xdr:nvPicPr>
        <xdr:cNvPr id="17" name="Picture 16" descr="http://www.doctorkish.com/wp-content/uploads/2016/09/344736546455645385.jpg">
          <a:extLst>
            <a:ext uri="{FF2B5EF4-FFF2-40B4-BE49-F238E27FC236}">
              <a16:creationId xmlns:a16="http://schemas.microsoft.com/office/drawing/2014/main" id="{039A038B-EA27-4127-80DF-314E4A74240A}"/>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69130" t="50000" r="1305" b="29010"/>
        <a:stretch/>
      </xdr:blipFill>
      <xdr:spPr bwMode="auto">
        <a:xfrm>
          <a:off x="3476625" y="2895600"/>
          <a:ext cx="12954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33</xdr:row>
      <xdr:rowOff>76201</xdr:rowOff>
    </xdr:from>
    <xdr:to>
      <xdr:col>2</xdr:col>
      <xdr:colOff>1352550</xdr:colOff>
      <xdr:row>37</xdr:row>
      <xdr:rowOff>145355</xdr:rowOff>
    </xdr:to>
    <xdr:pic>
      <xdr:nvPicPr>
        <xdr:cNvPr id="18" name="Picture 17" descr="http://www.doctorkish.com/wp-content/uploads/2016/09/344736546455645385.jpg">
          <a:extLst>
            <a:ext uri="{FF2B5EF4-FFF2-40B4-BE49-F238E27FC236}">
              <a16:creationId xmlns:a16="http://schemas.microsoft.com/office/drawing/2014/main" id="{4FDE3AB9-B034-4BBA-8DC2-129D256ABAF1}"/>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1087" t="24528" r="67174" b="54009"/>
        <a:stretch/>
      </xdr:blipFill>
      <xdr:spPr bwMode="auto">
        <a:xfrm>
          <a:off x="3476625" y="6915151"/>
          <a:ext cx="1276350" cy="869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53</xdr:row>
      <xdr:rowOff>76200</xdr:rowOff>
    </xdr:from>
    <xdr:to>
      <xdr:col>2</xdr:col>
      <xdr:colOff>1387929</xdr:colOff>
      <xdr:row>57</xdr:row>
      <xdr:rowOff>133350</xdr:rowOff>
    </xdr:to>
    <xdr:pic>
      <xdr:nvPicPr>
        <xdr:cNvPr id="19" name="Picture 18" descr="Image result for roof types">
          <a:extLst>
            <a:ext uri="{FF2B5EF4-FFF2-40B4-BE49-F238E27FC236}">
              <a16:creationId xmlns:a16="http://schemas.microsoft.com/office/drawing/2014/main" id="{57FF54A9-634E-4B64-8A85-1AB7B1154909}"/>
            </a:ext>
          </a:extLst>
        </xdr:cNvPr>
        <xdr:cNvPicPr>
          <a:picLocks noChangeAspect="1" noChangeArrowheads="1"/>
        </xdr:cNvPicPr>
      </xdr:nvPicPr>
      <xdr:blipFill rotWithShape="1">
        <a:blip xmlns:r="http://schemas.openxmlformats.org/officeDocument/2006/relationships" r:embed="rId5">
          <a:duotone>
            <a:prstClr val="black"/>
            <a:schemeClr val="accent3">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rcRect l="49429" t="63511" r="29999" b="10623"/>
        <a:stretch/>
      </xdr:blipFill>
      <xdr:spPr bwMode="auto">
        <a:xfrm>
          <a:off x="3514725" y="10915650"/>
          <a:ext cx="1273629" cy="857250"/>
        </a:xfrm>
        <a:prstGeom prst="rect">
          <a:avLst/>
        </a:prstGeom>
        <a:noFill/>
        <a:ln w="9525">
          <a:noFill/>
        </a:ln>
      </xdr:spPr>
    </xdr:pic>
    <xdr:clientData/>
  </xdr:twoCellAnchor>
  <xdr:twoCellAnchor>
    <xdr:from>
      <xdr:col>2</xdr:col>
      <xdr:colOff>76199</xdr:colOff>
      <xdr:row>23</xdr:row>
      <xdr:rowOff>66675</xdr:rowOff>
    </xdr:from>
    <xdr:to>
      <xdr:col>2</xdr:col>
      <xdr:colOff>1343024</xdr:colOff>
      <xdr:row>27</xdr:row>
      <xdr:rowOff>168570</xdr:rowOff>
    </xdr:to>
    <xdr:pic>
      <xdr:nvPicPr>
        <xdr:cNvPr id="20" name="Picture 19" descr="Image result for butterfly roof type">
          <a:extLst>
            <a:ext uri="{FF2B5EF4-FFF2-40B4-BE49-F238E27FC236}">
              <a16:creationId xmlns:a16="http://schemas.microsoft.com/office/drawing/2014/main" id="{AD2B36B5-D835-4666-B666-E887D1FA81AC}"/>
            </a:ext>
          </a:extLst>
        </xdr:cNvPr>
        <xdr:cNvPicPr>
          <a:picLocks noChangeAspect="1" noChangeArrowheads="1"/>
        </xdr:cNvPicPr>
      </xdr:nvPicPr>
      <xdr:blipFill rotWithShape="1">
        <a:blip xmlns:r="http://schemas.openxmlformats.org/officeDocument/2006/relationships" r:embed="rId7">
          <a:duotone>
            <a:prstClr val="black"/>
            <a:schemeClr val="accent3">
              <a:tint val="45000"/>
              <a:satMod val="400000"/>
            </a:schemeClr>
          </a:duotone>
          <a:extLst>
            <a:ext uri="{28A0092B-C50C-407E-A947-70E740481C1C}">
              <a14:useLocalDpi xmlns:a14="http://schemas.microsoft.com/office/drawing/2010/main" val="0"/>
            </a:ext>
          </a:extLst>
        </a:blip>
        <a:srcRect l="68850" t="2814" r="3834" b="59091"/>
        <a:stretch/>
      </xdr:blipFill>
      <xdr:spPr bwMode="auto">
        <a:xfrm>
          <a:off x="3476624" y="4905375"/>
          <a:ext cx="1266825" cy="901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18</xdr:row>
      <xdr:rowOff>95250</xdr:rowOff>
    </xdr:from>
    <xdr:to>
      <xdr:col>2</xdr:col>
      <xdr:colOff>1343025</xdr:colOff>
      <xdr:row>22</xdr:row>
      <xdr:rowOff>130728</xdr:rowOff>
    </xdr:to>
    <xdr:pic>
      <xdr:nvPicPr>
        <xdr:cNvPr id="21" name="Picture 20" descr="http://www.doctorkish.com/wp-content/uploads/2016/09/344736546455645385.jpg">
          <a:extLst>
            <a:ext uri="{FF2B5EF4-FFF2-40B4-BE49-F238E27FC236}">
              <a16:creationId xmlns:a16="http://schemas.microsoft.com/office/drawing/2014/main" id="{C770267D-CEC7-40EE-8DF1-6AC629A8104B}"/>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39131" t="77359" r="37173" b="4245"/>
        <a:stretch/>
      </xdr:blipFill>
      <xdr:spPr bwMode="auto">
        <a:xfrm>
          <a:off x="3476625" y="3933825"/>
          <a:ext cx="1266825" cy="83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71725</xdr:colOff>
      <xdr:row>63</xdr:row>
      <xdr:rowOff>71217</xdr:rowOff>
    </xdr:from>
    <xdr:to>
      <xdr:col>2</xdr:col>
      <xdr:colOff>1351256</xdr:colOff>
      <xdr:row>67</xdr:row>
      <xdr:rowOff>156942</xdr:rowOff>
    </xdr:to>
    <xdr:grpSp>
      <xdr:nvGrpSpPr>
        <xdr:cNvPr id="22" name="Group 21">
          <a:extLst>
            <a:ext uri="{FF2B5EF4-FFF2-40B4-BE49-F238E27FC236}">
              <a16:creationId xmlns:a16="http://schemas.microsoft.com/office/drawing/2014/main" id="{610A0F0B-C862-405A-A4BC-18CFC958EAF6}"/>
            </a:ext>
          </a:extLst>
        </xdr:cNvPr>
        <xdr:cNvGrpSpPr/>
      </xdr:nvGrpSpPr>
      <xdr:grpSpPr>
        <a:xfrm>
          <a:off x="3634075" y="12320367"/>
          <a:ext cx="1279531" cy="847725"/>
          <a:chOff x="3465993" y="12444192"/>
          <a:chExt cx="1266824" cy="847725"/>
        </a:xfrm>
      </xdr:grpSpPr>
      <xdr:pic>
        <xdr:nvPicPr>
          <xdr:cNvPr id="23" name="Picture 22" descr="Image result for 'L' shaped roof">
            <a:extLst>
              <a:ext uri="{FF2B5EF4-FFF2-40B4-BE49-F238E27FC236}">
                <a16:creationId xmlns:a16="http://schemas.microsoft.com/office/drawing/2014/main" id="{EC8BAED6-FF77-4158-88E0-4AB9D9A6B94E}"/>
              </a:ext>
            </a:extLst>
          </xdr:cNvPr>
          <xdr:cNvPicPr>
            <a:picLocks noChangeAspect="1" noChangeArrowheads="1"/>
          </xdr:cNvPicPr>
        </xdr:nvPicPr>
        <xdr:blipFill rotWithShape="1">
          <a:blip xmlns:r="http://schemas.openxmlformats.org/officeDocument/2006/relationships" r:embed="rId8" cstate="print">
            <a:duotone>
              <a:schemeClr val="bg2">
                <a:shade val="45000"/>
                <a:satMod val="135000"/>
              </a:schemeClr>
              <a:prstClr val="white"/>
            </a:duotone>
            <a:extLst>
              <a:ext uri="{BEBA8EAE-BF5A-486C-A8C5-ECC9F3942E4B}">
                <a14:imgProps xmlns:a14="http://schemas.microsoft.com/office/drawing/2010/main">
                  <a14:imgLayer r:embed="rId9">
                    <a14:imgEffect>
                      <a14:colorTemperature colorTemp="4800"/>
                    </a14:imgEffect>
                    <a14:imgEffect>
                      <a14:saturation sat="0"/>
                    </a14:imgEffect>
                  </a14:imgLayer>
                </a14:imgProps>
              </a:ext>
              <a:ext uri="{28A0092B-C50C-407E-A947-70E740481C1C}">
                <a14:useLocalDpi xmlns:a14="http://schemas.microsoft.com/office/drawing/2010/main" val="0"/>
              </a:ext>
            </a:extLst>
          </a:blip>
          <a:srcRect l="11837" t="21659" r="8834" b="8986"/>
          <a:stretch/>
        </xdr:blipFill>
        <xdr:spPr bwMode="auto">
          <a:xfrm>
            <a:off x="3465993" y="12444192"/>
            <a:ext cx="1266824" cy="847725"/>
          </a:xfrm>
          <a:prstGeom prst="rect">
            <a:avLst/>
          </a:prstGeom>
          <a:solidFill>
            <a:schemeClr val="tx2">
              <a:lumMod val="40000"/>
              <a:lumOff val="60000"/>
            </a:schemeClr>
          </a:solidFill>
          <a:ln w="0">
            <a:noFill/>
          </a:ln>
        </xdr:spPr>
      </xdr:pic>
      <xdr:cxnSp macro="">
        <xdr:nvCxnSpPr>
          <xdr:cNvPr id="24" name="Straight Connector 23">
            <a:extLst>
              <a:ext uri="{FF2B5EF4-FFF2-40B4-BE49-F238E27FC236}">
                <a16:creationId xmlns:a16="http://schemas.microsoft.com/office/drawing/2014/main" id="{4C88BB1A-FB63-48A9-9381-152A7B115E8D}"/>
              </a:ext>
            </a:extLst>
          </xdr:cNvPr>
          <xdr:cNvCxnSpPr/>
        </xdr:nvCxnSpPr>
        <xdr:spPr>
          <a:xfrm flipH="1" flipV="1">
            <a:off x="3695117" y="12959586"/>
            <a:ext cx="53607" cy="1858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Straight Connector 24">
            <a:extLst>
              <a:ext uri="{FF2B5EF4-FFF2-40B4-BE49-F238E27FC236}">
                <a16:creationId xmlns:a16="http://schemas.microsoft.com/office/drawing/2014/main" id="{3ED166E6-A5DD-4C1D-A3CA-99110503A78D}"/>
              </a:ext>
            </a:extLst>
          </xdr:cNvPr>
          <xdr:cNvCxnSpPr/>
        </xdr:nvCxnSpPr>
        <xdr:spPr>
          <a:xfrm flipH="1" flipV="1">
            <a:off x="3994189" y="12827217"/>
            <a:ext cx="5643" cy="18869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 name="Straight Connector 25">
            <a:extLst>
              <a:ext uri="{FF2B5EF4-FFF2-40B4-BE49-F238E27FC236}">
                <a16:creationId xmlns:a16="http://schemas.microsoft.com/office/drawing/2014/main" id="{6FE9DFF1-487C-4957-8FCE-01B764AFE7E7}"/>
              </a:ext>
            </a:extLst>
          </xdr:cNvPr>
          <xdr:cNvCxnSpPr/>
        </xdr:nvCxnSpPr>
        <xdr:spPr>
          <a:xfrm flipV="1">
            <a:off x="4234011" y="13069424"/>
            <a:ext cx="28214" cy="19432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 name="Straight Connector 26">
            <a:extLst>
              <a:ext uri="{FF2B5EF4-FFF2-40B4-BE49-F238E27FC236}">
                <a16:creationId xmlns:a16="http://schemas.microsoft.com/office/drawing/2014/main" id="{F0B7AA88-C534-470B-96D9-1B2E1CDEC1D7}"/>
              </a:ext>
            </a:extLst>
          </xdr:cNvPr>
          <xdr:cNvCxnSpPr/>
        </xdr:nvCxnSpPr>
        <xdr:spPr>
          <a:xfrm flipV="1">
            <a:off x="4634654" y="12796237"/>
            <a:ext cx="67714" cy="1830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Straight Connector 27">
            <a:extLst>
              <a:ext uri="{FF2B5EF4-FFF2-40B4-BE49-F238E27FC236}">
                <a16:creationId xmlns:a16="http://schemas.microsoft.com/office/drawing/2014/main" id="{9FF81EAE-06E0-4FF9-B5E0-9686B95BEB49}"/>
              </a:ext>
            </a:extLst>
          </xdr:cNvPr>
          <xdr:cNvCxnSpPr/>
        </xdr:nvCxnSpPr>
        <xdr:spPr>
          <a:xfrm flipV="1">
            <a:off x="4234011" y="12976485"/>
            <a:ext cx="400643" cy="29008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 name="Straight Connector 28">
            <a:extLst>
              <a:ext uri="{FF2B5EF4-FFF2-40B4-BE49-F238E27FC236}">
                <a16:creationId xmlns:a16="http://schemas.microsoft.com/office/drawing/2014/main" id="{C7F7304A-437C-429F-B20C-B4AF5E3A9152}"/>
              </a:ext>
            </a:extLst>
          </xdr:cNvPr>
          <xdr:cNvCxnSpPr/>
        </xdr:nvCxnSpPr>
        <xdr:spPr>
          <a:xfrm flipH="1" flipV="1">
            <a:off x="3999832" y="13010281"/>
            <a:ext cx="234179" cy="25628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0" name="Straight Connector 29">
            <a:extLst>
              <a:ext uri="{FF2B5EF4-FFF2-40B4-BE49-F238E27FC236}">
                <a16:creationId xmlns:a16="http://schemas.microsoft.com/office/drawing/2014/main" id="{6512041E-2AE3-468D-97AD-17E94B3CBB73}"/>
              </a:ext>
            </a:extLst>
          </xdr:cNvPr>
          <xdr:cNvCxnSpPr/>
        </xdr:nvCxnSpPr>
        <xdr:spPr>
          <a:xfrm flipH="1">
            <a:off x="3748724" y="13015913"/>
            <a:ext cx="253929" cy="12955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 name="Straight Connector 30">
            <a:extLst>
              <a:ext uri="{FF2B5EF4-FFF2-40B4-BE49-F238E27FC236}">
                <a16:creationId xmlns:a16="http://schemas.microsoft.com/office/drawing/2014/main" id="{7C50FAC7-D2F2-42E1-A85B-6F1C6374E4BC}"/>
              </a:ext>
            </a:extLst>
          </xdr:cNvPr>
          <xdr:cNvCxnSpPr/>
        </xdr:nvCxnSpPr>
        <xdr:spPr>
          <a:xfrm flipH="1">
            <a:off x="4259403" y="12796237"/>
            <a:ext cx="442965" cy="27318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 name="Straight Connector 31">
            <a:extLst>
              <a:ext uri="{FF2B5EF4-FFF2-40B4-BE49-F238E27FC236}">
                <a16:creationId xmlns:a16="http://schemas.microsoft.com/office/drawing/2014/main" id="{442C3A33-DBC9-4502-9579-19EEA4CA1D47}"/>
              </a:ext>
            </a:extLst>
          </xdr:cNvPr>
          <xdr:cNvCxnSpPr/>
        </xdr:nvCxnSpPr>
        <xdr:spPr>
          <a:xfrm flipH="1" flipV="1">
            <a:off x="3997010" y="12830034"/>
            <a:ext cx="265215" cy="2365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 name="Straight Connector 32">
            <a:extLst>
              <a:ext uri="{FF2B5EF4-FFF2-40B4-BE49-F238E27FC236}">
                <a16:creationId xmlns:a16="http://schemas.microsoft.com/office/drawing/2014/main" id="{37CD2A47-9003-43E3-AF77-79730B0D49F2}"/>
              </a:ext>
            </a:extLst>
          </xdr:cNvPr>
          <xdr:cNvCxnSpPr/>
        </xdr:nvCxnSpPr>
        <xdr:spPr>
          <a:xfrm flipH="1">
            <a:off x="3697938" y="12832850"/>
            <a:ext cx="296251" cy="12392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 name="Straight Connector 33">
            <a:extLst>
              <a:ext uri="{FF2B5EF4-FFF2-40B4-BE49-F238E27FC236}">
                <a16:creationId xmlns:a16="http://schemas.microsoft.com/office/drawing/2014/main" id="{3336D867-97CF-4CDD-85AC-C72920440C03}"/>
              </a:ext>
            </a:extLst>
          </xdr:cNvPr>
          <xdr:cNvCxnSpPr/>
        </xdr:nvCxnSpPr>
        <xdr:spPr>
          <a:xfrm flipH="1" flipV="1">
            <a:off x="3554045" y="12849748"/>
            <a:ext cx="194679" cy="29853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5" name="Straight Connector 34">
            <a:extLst>
              <a:ext uri="{FF2B5EF4-FFF2-40B4-BE49-F238E27FC236}">
                <a16:creationId xmlns:a16="http://schemas.microsoft.com/office/drawing/2014/main" id="{544ACF2E-7939-4132-9977-CECFABE05DAB}"/>
              </a:ext>
            </a:extLst>
          </xdr:cNvPr>
          <xdr:cNvCxnSpPr/>
        </xdr:nvCxnSpPr>
        <xdr:spPr>
          <a:xfrm flipH="1" flipV="1">
            <a:off x="3500438" y="12675134"/>
            <a:ext cx="53607" cy="17743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6" name="Straight Connector 35">
            <a:extLst>
              <a:ext uri="{FF2B5EF4-FFF2-40B4-BE49-F238E27FC236}">
                <a16:creationId xmlns:a16="http://schemas.microsoft.com/office/drawing/2014/main" id="{C99C4EE9-0166-4504-A4A0-CC411A68C0F9}"/>
              </a:ext>
            </a:extLst>
          </xdr:cNvPr>
          <xdr:cNvCxnSpPr/>
        </xdr:nvCxnSpPr>
        <xdr:spPr>
          <a:xfrm flipH="1" flipV="1">
            <a:off x="3503260" y="12680766"/>
            <a:ext cx="194679" cy="27882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 name="Straight Connector 36">
            <a:extLst>
              <a:ext uri="{FF2B5EF4-FFF2-40B4-BE49-F238E27FC236}">
                <a16:creationId xmlns:a16="http://schemas.microsoft.com/office/drawing/2014/main" id="{EA2188DA-FD2F-4DE5-8FA2-FCEC067E96E1}"/>
              </a:ext>
            </a:extLst>
          </xdr:cNvPr>
          <xdr:cNvCxnSpPr/>
        </xdr:nvCxnSpPr>
        <xdr:spPr>
          <a:xfrm flipV="1">
            <a:off x="3500438" y="12562479"/>
            <a:ext cx="318822" cy="1126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 name="Straight Connector 37">
            <a:extLst>
              <a:ext uri="{FF2B5EF4-FFF2-40B4-BE49-F238E27FC236}">
                <a16:creationId xmlns:a16="http://schemas.microsoft.com/office/drawing/2014/main" id="{5DA3E7E7-AE86-4264-91F7-C8888A8BC5F9}"/>
              </a:ext>
            </a:extLst>
          </xdr:cNvPr>
          <xdr:cNvCxnSpPr/>
        </xdr:nvCxnSpPr>
        <xdr:spPr>
          <a:xfrm flipV="1">
            <a:off x="3697939" y="12562479"/>
            <a:ext cx="124143" cy="39429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 name="Straight Connector 38">
            <a:extLst>
              <a:ext uri="{FF2B5EF4-FFF2-40B4-BE49-F238E27FC236}">
                <a16:creationId xmlns:a16="http://schemas.microsoft.com/office/drawing/2014/main" id="{F386D87C-1B51-466E-A1BD-33DDD813552E}"/>
              </a:ext>
            </a:extLst>
          </xdr:cNvPr>
          <xdr:cNvCxnSpPr/>
        </xdr:nvCxnSpPr>
        <xdr:spPr>
          <a:xfrm flipV="1">
            <a:off x="3822987" y="12489254"/>
            <a:ext cx="253024" cy="7452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 name="Straight Connector 39">
            <a:extLst>
              <a:ext uri="{FF2B5EF4-FFF2-40B4-BE49-F238E27FC236}">
                <a16:creationId xmlns:a16="http://schemas.microsoft.com/office/drawing/2014/main" id="{60E14855-B729-4DB6-8CE4-25281F901706}"/>
              </a:ext>
            </a:extLst>
          </xdr:cNvPr>
          <xdr:cNvCxnSpPr/>
        </xdr:nvCxnSpPr>
        <xdr:spPr>
          <a:xfrm>
            <a:off x="4070368" y="12494887"/>
            <a:ext cx="242643" cy="1380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 name="Straight Connector 40">
            <a:extLst>
              <a:ext uri="{FF2B5EF4-FFF2-40B4-BE49-F238E27FC236}">
                <a16:creationId xmlns:a16="http://schemas.microsoft.com/office/drawing/2014/main" id="{CB8CAE01-3DB6-4DE1-82B9-DE2BAE96E50A}"/>
              </a:ext>
            </a:extLst>
          </xdr:cNvPr>
          <xdr:cNvCxnSpPr/>
        </xdr:nvCxnSpPr>
        <xdr:spPr>
          <a:xfrm flipV="1">
            <a:off x="4262225" y="12632888"/>
            <a:ext cx="47964" cy="43090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 name="Straight Connector 41">
            <a:extLst>
              <a:ext uri="{FF2B5EF4-FFF2-40B4-BE49-F238E27FC236}">
                <a16:creationId xmlns:a16="http://schemas.microsoft.com/office/drawing/2014/main" id="{A6724965-7731-4DC9-ACF8-0FC68428B166}"/>
              </a:ext>
            </a:extLst>
          </xdr:cNvPr>
          <xdr:cNvCxnSpPr/>
        </xdr:nvCxnSpPr>
        <xdr:spPr>
          <a:xfrm flipH="1" flipV="1">
            <a:off x="4313011" y="12632888"/>
            <a:ext cx="389358" cy="16334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 name="Straight Connector 42">
            <a:extLst>
              <a:ext uri="{FF2B5EF4-FFF2-40B4-BE49-F238E27FC236}">
                <a16:creationId xmlns:a16="http://schemas.microsoft.com/office/drawing/2014/main" id="{9CADD482-C8F6-4B85-8795-6463F1A3685F}"/>
              </a:ext>
            </a:extLst>
          </xdr:cNvPr>
          <xdr:cNvCxnSpPr/>
        </xdr:nvCxnSpPr>
        <xdr:spPr>
          <a:xfrm flipH="1" flipV="1">
            <a:off x="4256582" y="12568112"/>
            <a:ext cx="445787" cy="22530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 name="Straight Connector 43">
            <a:extLst>
              <a:ext uri="{FF2B5EF4-FFF2-40B4-BE49-F238E27FC236}">
                <a16:creationId xmlns:a16="http://schemas.microsoft.com/office/drawing/2014/main" id="{BCF286AC-542F-4A97-A68A-0DCFA1F64354}"/>
              </a:ext>
            </a:extLst>
          </xdr:cNvPr>
          <xdr:cNvCxnSpPr/>
        </xdr:nvCxnSpPr>
        <xdr:spPr>
          <a:xfrm flipH="1" flipV="1">
            <a:off x="4076011" y="12492070"/>
            <a:ext cx="186648" cy="7776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5" name="Straight Connector 44">
            <a:extLst>
              <a:ext uri="{FF2B5EF4-FFF2-40B4-BE49-F238E27FC236}">
                <a16:creationId xmlns:a16="http://schemas.microsoft.com/office/drawing/2014/main" id="{68ABE763-218E-4A7B-96FE-232F5CBD6705}"/>
              </a:ext>
            </a:extLst>
          </xdr:cNvPr>
          <xdr:cNvCxnSpPr/>
        </xdr:nvCxnSpPr>
        <xdr:spPr>
          <a:xfrm flipV="1">
            <a:off x="3991368" y="12494147"/>
            <a:ext cx="81504" cy="335887"/>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104775</xdr:colOff>
      <xdr:row>58</xdr:row>
      <xdr:rowOff>76199</xdr:rowOff>
    </xdr:from>
    <xdr:to>
      <xdr:col>2</xdr:col>
      <xdr:colOff>1371600</xdr:colOff>
      <xdr:row>62</xdr:row>
      <xdr:rowOff>133350</xdr:rowOff>
    </xdr:to>
    <xdr:pic>
      <xdr:nvPicPr>
        <xdr:cNvPr id="46" name="Picture 45" descr="https://www.hariduskeskus.ee/pracmath/eng/pitches_failid/image003.png">
          <a:extLst>
            <a:ext uri="{FF2B5EF4-FFF2-40B4-BE49-F238E27FC236}">
              <a16:creationId xmlns:a16="http://schemas.microsoft.com/office/drawing/2014/main" id="{D31F5554-7AD6-4B2A-9D99-0F50F66827B0}"/>
            </a:ext>
          </a:extLst>
        </xdr:cNvPr>
        <xdr:cNvPicPr>
          <a:picLocks noChangeAspect="1" noChangeArrowheads="1"/>
        </xdr:cNvPicPr>
      </xdr:nvPicPr>
      <xdr:blipFill rotWithShape="1">
        <a:blip xmlns:r="http://schemas.openxmlformats.org/officeDocument/2006/relationships" r:embed="rId10">
          <a:duotone>
            <a:prstClr val="black"/>
            <a:schemeClr val="accent3">
              <a:tint val="45000"/>
              <a:satMod val="400000"/>
            </a:schemeClr>
          </a:duotone>
          <a:extLst>
            <a:ext uri="{BEBA8EAE-BF5A-486C-A8C5-ECC9F3942E4B}">
              <a14:imgProps xmlns:a14="http://schemas.microsoft.com/office/drawing/2010/main">
                <a14:imgLayer r:embed="rId11">
                  <a14:imgEffect>
                    <a14:colorTemperature colorTemp="11200"/>
                  </a14:imgEffect>
                  <a14:imgEffect>
                    <a14:brightnessContrast bright="53000" contrast="-39000"/>
                  </a14:imgEffect>
                </a14:imgLayer>
              </a14:imgProps>
            </a:ext>
            <a:ext uri="{28A0092B-C50C-407E-A947-70E740481C1C}">
              <a14:useLocalDpi xmlns:a14="http://schemas.microsoft.com/office/drawing/2010/main" val="0"/>
            </a:ext>
          </a:extLst>
        </a:blip>
        <a:srcRect l="31215" t="2954" r="30468" b="72500"/>
        <a:stretch/>
      </xdr:blipFill>
      <xdr:spPr bwMode="auto">
        <a:xfrm>
          <a:off x="3505200" y="11915774"/>
          <a:ext cx="1266825" cy="857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104775</xdr:colOff>
      <xdr:row>78</xdr:row>
      <xdr:rowOff>66675</xdr:rowOff>
    </xdr:from>
    <xdr:to>
      <xdr:col>2</xdr:col>
      <xdr:colOff>1381125</xdr:colOff>
      <xdr:row>82</xdr:row>
      <xdr:rowOff>114300</xdr:rowOff>
    </xdr:to>
    <xdr:pic>
      <xdr:nvPicPr>
        <xdr:cNvPr id="47" name="Picture 46" descr="http://www.doctorkish.com/wp-content/uploads/2016/09/344736546455645385.jpg">
          <a:extLst>
            <a:ext uri="{FF2B5EF4-FFF2-40B4-BE49-F238E27FC236}">
              <a16:creationId xmlns:a16="http://schemas.microsoft.com/office/drawing/2014/main" id="{AC678F7C-3185-4A33-AEF3-65309276BE2D}"/>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3505200" y="15906750"/>
          <a:ext cx="127635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114301</xdr:colOff>
      <xdr:row>88</xdr:row>
      <xdr:rowOff>66675</xdr:rowOff>
    </xdr:from>
    <xdr:to>
      <xdr:col>2</xdr:col>
      <xdr:colOff>1390650</xdr:colOff>
      <xdr:row>92</xdr:row>
      <xdr:rowOff>104775</xdr:rowOff>
    </xdr:to>
    <xdr:grpSp>
      <xdr:nvGrpSpPr>
        <xdr:cNvPr id="48" name="Group 47">
          <a:extLst>
            <a:ext uri="{FF2B5EF4-FFF2-40B4-BE49-F238E27FC236}">
              <a16:creationId xmlns:a16="http://schemas.microsoft.com/office/drawing/2014/main" id="{0D58C936-5E99-4E18-9F44-DF6EC21C1448}"/>
            </a:ext>
          </a:extLst>
        </xdr:cNvPr>
        <xdr:cNvGrpSpPr/>
      </xdr:nvGrpSpPr>
      <xdr:grpSpPr>
        <a:xfrm>
          <a:off x="3676651" y="17078325"/>
          <a:ext cx="1276349" cy="800100"/>
          <a:chOff x="13096875" y="8505825"/>
          <a:chExt cx="1457325" cy="876300"/>
        </a:xfrm>
      </xdr:grpSpPr>
      <xdr:pic>
        <xdr:nvPicPr>
          <xdr:cNvPr id="49" name="Picture 48" descr="http://www.doctorkish.com/wp-content/uploads/2016/09/344736546455645385.jpg">
            <a:extLst>
              <a:ext uri="{FF2B5EF4-FFF2-40B4-BE49-F238E27FC236}">
                <a16:creationId xmlns:a16="http://schemas.microsoft.com/office/drawing/2014/main" id="{7F0CC5E0-427D-4E3E-98E9-5790B6772226}"/>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13096875" y="8505825"/>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50" name="Straight Connector 49">
            <a:extLst>
              <a:ext uri="{FF2B5EF4-FFF2-40B4-BE49-F238E27FC236}">
                <a16:creationId xmlns:a16="http://schemas.microsoft.com/office/drawing/2014/main" id="{6C9C99C1-6198-4466-8438-B6CE75BCC20F}"/>
              </a:ext>
            </a:extLst>
          </xdr:cNvPr>
          <xdr:cNvCxnSpPr/>
        </xdr:nvCxnSpPr>
        <xdr:spPr>
          <a:xfrm>
            <a:off x="13630275" y="86010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51" name="Straight Connector 50">
            <a:extLst>
              <a:ext uri="{FF2B5EF4-FFF2-40B4-BE49-F238E27FC236}">
                <a16:creationId xmlns:a16="http://schemas.microsoft.com/office/drawing/2014/main" id="{0450FA62-BD04-4D6B-B78D-FCBBB50C56F2}"/>
              </a:ext>
            </a:extLst>
          </xdr:cNvPr>
          <xdr:cNvCxnSpPr/>
        </xdr:nvCxnSpPr>
        <xdr:spPr>
          <a:xfrm>
            <a:off x="13820775" y="888682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52" name="Straight Connector 51">
            <a:extLst>
              <a:ext uri="{FF2B5EF4-FFF2-40B4-BE49-F238E27FC236}">
                <a16:creationId xmlns:a16="http://schemas.microsoft.com/office/drawing/2014/main" id="{B295BF83-A6E5-4D73-B315-8284B450003B}"/>
              </a:ext>
            </a:extLst>
          </xdr:cNvPr>
          <xdr:cNvCxnSpPr/>
        </xdr:nvCxnSpPr>
        <xdr:spPr>
          <a:xfrm>
            <a:off x="14144625" y="88392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53" name="Straight Connector 52">
            <a:extLst>
              <a:ext uri="{FF2B5EF4-FFF2-40B4-BE49-F238E27FC236}">
                <a16:creationId xmlns:a16="http://schemas.microsoft.com/office/drawing/2014/main" id="{2A3E0B38-A1D1-4AB2-BE72-4510B8EDB090}"/>
              </a:ext>
            </a:extLst>
          </xdr:cNvPr>
          <xdr:cNvCxnSpPr/>
        </xdr:nvCxnSpPr>
        <xdr:spPr>
          <a:xfrm>
            <a:off x="13973175" y="857250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54" name="Straight Arrow Connector 53">
            <a:extLst>
              <a:ext uri="{FF2B5EF4-FFF2-40B4-BE49-F238E27FC236}">
                <a16:creationId xmlns:a16="http://schemas.microsoft.com/office/drawing/2014/main" id="{9B326AB3-F3E3-4A84-BA37-492AD73C7BCA}"/>
              </a:ext>
            </a:extLst>
          </xdr:cNvPr>
          <xdr:cNvCxnSpPr/>
        </xdr:nvCxnSpPr>
        <xdr:spPr>
          <a:xfrm flipH="1" flipV="1">
            <a:off x="13916025" y="8763000"/>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85725</xdr:colOff>
      <xdr:row>93</xdr:row>
      <xdr:rowOff>66675</xdr:rowOff>
    </xdr:from>
    <xdr:to>
      <xdr:col>2</xdr:col>
      <xdr:colOff>1390650</xdr:colOff>
      <xdr:row>97</xdr:row>
      <xdr:rowOff>133350</xdr:rowOff>
    </xdr:to>
    <xdr:grpSp>
      <xdr:nvGrpSpPr>
        <xdr:cNvPr id="55" name="Group 54">
          <a:extLst>
            <a:ext uri="{FF2B5EF4-FFF2-40B4-BE49-F238E27FC236}">
              <a16:creationId xmlns:a16="http://schemas.microsoft.com/office/drawing/2014/main" id="{C3508165-A856-42F0-806C-8EF64D6A96B9}"/>
            </a:ext>
          </a:extLst>
        </xdr:cNvPr>
        <xdr:cNvGrpSpPr/>
      </xdr:nvGrpSpPr>
      <xdr:grpSpPr>
        <a:xfrm>
          <a:off x="3648075" y="18030825"/>
          <a:ext cx="1304925" cy="828675"/>
          <a:chOff x="15154275" y="8496300"/>
          <a:chExt cx="1457325" cy="876300"/>
        </a:xfrm>
      </xdr:grpSpPr>
      <xdr:pic>
        <xdr:nvPicPr>
          <xdr:cNvPr id="56" name="Picture 55" descr="http://www.doctorkish.com/wp-content/uploads/2016/09/344736546455645385.jpg">
            <a:extLst>
              <a:ext uri="{FF2B5EF4-FFF2-40B4-BE49-F238E27FC236}">
                <a16:creationId xmlns:a16="http://schemas.microsoft.com/office/drawing/2014/main" id="{CC5447BA-2833-40E5-ADBC-1AD6F2A4062D}"/>
              </a:ext>
            </a:extLst>
          </xdr:cNvPr>
          <xdr:cNvPicPr>
            <a:picLocks noChangeAspect="1" noChangeArrowheads="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colorTemperature colorTemp="4700"/>
                    </a14:imgEffect>
                    <a14:imgEffect>
                      <a14:saturation sat="0"/>
                    </a14:imgEffect>
                  </a14:imgLayer>
                </a14:imgProps>
              </a:ext>
              <a:ext uri="{28A0092B-C50C-407E-A947-70E740481C1C}">
                <a14:useLocalDpi xmlns:a14="http://schemas.microsoft.com/office/drawing/2010/main" val="0"/>
              </a:ext>
            </a:extLst>
          </a:blip>
          <a:srcRect r="66739" b="78302"/>
          <a:stretch/>
        </xdr:blipFill>
        <xdr:spPr bwMode="auto">
          <a:xfrm>
            <a:off x="15154275" y="8496300"/>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57" name="Straight Connector 56">
            <a:extLst>
              <a:ext uri="{FF2B5EF4-FFF2-40B4-BE49-F238E27FC236}">
                <a16:creationId xmlns:a16="http://schemas.microsoft.com/office/drawing/2014/main" id="{9EF7905E-6DE1-417C-B7EB-BFE55362829B}"/>
              </a:ext>
            </a:extLst>
          </xdr:cNvPr>
          <xdr:cNvCxnSpPr/>
        </xdr:nvCxnSpPr>
        <xdr:spPr>
          <a:xfrm>
            <a:off x="15687675" y="859155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58" name="Straight Connector 57">
            <a:extLst>
              <a:ext uri="{FF2B5EF4-FFF2-40B4-BE49-F238E27FC236}">
                <a16:creationId xmlns:a16="http://schemas.microsoft.com/office/drawing/2014/main" id="{E5550887-AEE9-4554-864F-DDD489998FC9}"/>
              </a:ext>
            </a:extLst>
          </xdr:cNvPr>
          <xdr:cNvCxnSpPr/>
        </xdr:nvCxnSpPr>
        <xdr:spPr>
          <a:xfrm>
            <a:off x="15878175" y="88773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59" name="Straight Connector 58">
            <a:extLst>
              <a:ext uri="{FF2B5EF4-FFF2-40B4-BE49-F238E27FC236}">
                <a16:creationId xmlns:a16="http://schemas.microsoft.com/office/drawing/2014/main" id="{DEEFF464-13B4-4AF7-84F1-85F60B6BA5AD}"/>
              </a:ext>
            </a:extLst>
          </xdr:cNvPr>
          <xdr:cNvCxnSpPr/>
        </xdr:nvCxnSpPr>
        <xdr:spPr>
          <a:xfrm>
            <a:off x="16202025" y="882967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60" name="Straight Connector 59">
            <a:extLst>
              <a:ext uri="{FF2B5EF4-FFF2-40B4-BE49-F238E27FC236}">
                <a16:creationId xmlns:a16="http://schemas.microsoft.com/office/drawing/2014/main" id="{3EC62330-459B-445D-9E0F-0FBA8261D48A}"/>
              </a:ext>
            </a:extLst>
          </xdr:cNvPr>
          <xdr:cNvCxnSpPr/>
        </xdr:nvCxnSpPr>
        <xdr:spPr>
          <a:xfrm>
            <a:off x="16030575" y="85629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61" name="Straight Arrow Connector 60">
            <a:extLst>
              <a:ext uri="{FF2B5EF4-FFF2-40B4-BE49-F238E27FC236}">
                <a16:creationId xmlns:a16="http://schemas.microsoft.com/office/drawing/2014/main" id="{2954FAB9-BC75-4EF5-B5D3-551FC2847DFB}"/>
              </a:ext>
            </a:extLst>
          </xdr:cNvPr>
          <xdr:cNvCxnSpPr/>
        </xdr:nvCxnSpPr>
        <xdr:spPr>
          <a:xfrm flipH="1" flipV="1">
            <a:off x="15630525" y="8734425"/>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114300</xdr:colOff>
      <xdr:row>83</xdr:row>
      <xdr:rowOff>66676</xdr:rowOff>
    </xdr:from>
    <xdr:to>
      <xdr:col>2</xdr:col>
      <xdr:colOff>1390650</xdr:colOff>
      <xdr:row>87</xdr:row>
      <xdr:rowOff>135830</xdr:rowOff>
    </xdr:to>
    <xdr:pic>
      <xdr:nvPicPr>
        <xdr:cNvPr id="62" name="Picture 61" descr="http://www.doctorkish.com/wp-content/uploads/2016/09/344736546455645385.jpg">
          <a:extLst>
            <a:ext uri="{FF2B5EF4-FFF2-40B4-BE49-F238E27FC236}">
              <a16:creationId xmlns:a16="http://schemas.microsoft.com/office/drawing/2014/main" id="{4BA85DE3-AB36-429B-BA73-C5127EB4932B}"/>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1087" t="24528" r="67174" b="54009"/>
        <a:stretch/>
      </xdr:blipFill>
      <xdr:spPr bwMode="auto">
        <a:xfrm>
          <a:off x="3514725" y="16906876"/>
          <a:ext cx="1276350" cy="869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103</xdr:row>
      <xdr:rowOff>57150</xdr:rowOff>
    </xdr:from>
    <xdr:to>
      <xdr:col>2</xdr:col>
      <xdr:colOff>1387929</xdr:colOff>
      <xdr:row>107</xdr:row>
      <xdr:rowOff>114300</xdr:rowOff>
    </xdr:to>
    <xdr:pic>
      <xdr:nvPicPr>
        <xdr:cNvPr id="63" name="Picture 62" descr="Image result for roof types">
          <a:extLst>
            <a:ext uri="{FF2B5EF4-FFF2-40B4-BE49-F238E27FC236}">
              <a16:creationId xmlns:a16="http://schemas.microsoft.com/office/drawing/2014/main" id="{413BD66C-392E-4B29-B5FF-135DC48911D0}"/>
            </a:ext>
          </a:extLst>
        </xdr:cNvPr>
        <xdr:cNvPicPr>
          <a:picLocks noChangeAspect="1" noChangeArrowheads="1"/>
        </xdr:cNvPicPr>
      </xdr:nvPicPr>
      <xdr:blipFill rotWithShape="1">
        <a:blip xmlns:r="http://schemas.openxmlformats.org/officeDocument/2006/relationships" r:embed="rId5">
          <a:duotone>
            <a:prstClr val="black"/>
            <a:schemeClr val="accent3">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rcRect l="49429" t="63511" r="29999" b="10623"/>
        <a:stretch/>
      </xdr:blipFill>
      <xdr:spPr bwMode="auto">
        <a:xfrm>
          <a:off x="3514725" y="20897850"/>
          <a:ext cx="1273629" cy="857250"/>
        </a:xfrm>
        <a:prstGeom prst="rect">
          <a:avLst/>
        </a:prstGeom>
        <a:noFill/>
        <a:ln w="9525">
          <a:noFill/>
        </a:ln>
      </xdr:spPr>
    </xdr:pic>
    <xdr:clientData/>
  </xdr:twoCellAnchor>
  <xdr:twoCellAnchor>
    <xdr:from>
      <xdr:col>2</xdr:col>
      <xdr:colOff>114299</xdr:colOff>
      <xdr:row>73</xdr:row>
      <xdr:rowOff>57150</xdr:rowOff>
    </xdr:from>
    <xdr:to>
      <xdr:col>2</xdr:col>
      <xdr:colOff>1381124</xdr:colOff>
      <xdr:row>77</xdr:row>
      <xdr:rowOff>159045</xdr:rowOff>
    </xdr:to>
    <xdr:pic>
      <xdr:nvPicPr>
        <xdr:cNvPr id="64" name="Picture 63" descr="Image result for butterfly roof type">
          <a:extLst>
            <a:ext uri="{FF2B5EF4-FFF2-40B4-BE49-F238E27FC236}">
              <a16:creationId xmlns:a16="http://schemas.microsoft.com/office/drawing/2014/main" id="{5A1307D2-5394-4722-BC17-A5541A37D33D}"/>
            </a:ext>
          </a:extLst>
        </xdr:cNvPr>
        <xdr:cNvPicPr>
          <a:picLocks noChangeAspect="1" noChangeArrowheads="1"/>
        </xdr:cNvPicPr>
      </xdr:nvPicPr>
      <xdr:blipFill rotWithShape="1">
        <a:blip xmlns:r="http://schemas.openxmlformats.org/officeDocument/2006/relationships" r:embed="rId7">
          <a:duotone>
            <a:prstClr val="black"/>
            <a:schemeClr val="accent3">
              <a:tint val="45000"/>
              <a:satMod val="400000"/>
            </a:schemeClr>
          </a:duotone>
          <a:extLst>
            <a:ext uri="{28A0092B-C50C-407E-A947-70E740481C1C}">
              <a14:useLocalDpi xmlns:a14="http://schemas.microsoft.com/office/drawing/2010/main" val="0"/>
            </a:ext>
          </a:extLst>
        </a:blip>
        <a:srcRect l="68850" t="2814" r="3834" b="59091"/>
        <a:stretch/>
      </xdr:blipFill>
      <xdr:spPr bwMode="auto">
        <a:xfrm>
          <a:off x="3514724" y="14897100"/>
          <a:ext cx="1266825" cy="901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68</xdr:row>
      <xdr:rowOff>85725</xdr:rowOff>
    </xdr:from>
    <xdr:to>
      <xdr:col>2</xdr:col>
      <xdr:colOff>1381125</xdr:colOff>
      <xdr:row>72</xdr:row>
      <xdr:rowOff>121203</xdr:rowOff>
    </xdr:to>
    <xdr:pic>
      <xdr:nvPicPr>
        <xdr:cNvPr id="65" name="Picture 64" descr="http://www.doctorkish.com/wp-content/uploads/2016/09/344736546455645385.jpg">
          <a:extLst>
            <a:ext uri="{FF2B5EF4-FFF2-40B4-BE49-F238E27FC236}">
              <a16:creationId xmlns:a16="http://schemas.microsoft.com/office/drawing/2014/main" id="{E216F20B-C4BE-4B82-A9D8-2687191E6195}"/>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39131" t="77359" r="37173" b="4245"/>
        <a:stretch/>
      </xdr:blipFill>
      <xdr:spPr bwMode="auto">
        <a:xfrm>
          <a:off x="3514725" y="13925550"/>
          <a:ext cx="1266825" cy="83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104777</xdr:colOff>
      <xdr:row>113</xdr:row>
      <xdr:rowOff>57150</xdr:rowOff>
    </xdr:from>
    <xdr:to>
      <xdr:col>2</xdr:col>
      <xdr:colOff>1371601</xdr:colOff>
      <xdr:row>117</xdr:row>
      <xdr:rowOff>142875</xdr:rowOff>
    </xdr:to>
    <xdr:grpSp>
      <xdr:nvGrpSpPr>
        <xdr:cNvPr id="66" name="Group 65">
          <a:extLst>
            <a:ext uri="{FF2B5EF4-FFF2-40B4-BE49-F238E27FC236}">
              <a16:creationId xmlns:a16="http://schemas.microsoft.com/office/drawing/2014/main" id="{88C2ACDF-0830-4317-8E66-9F8D925A2A81}"/>
            </a:ext>
          </a:extLst>
        </xdr:cNvPr>
        <xdr:cNvGrpSpPr/>
      </xdr:nvGrpSpPr>
      <xdr:grpSpPr>
        <a:xfrm>
          <a:off x="3667127" y="21831300"/>
          <a:ext cx="1266824" cy="847725"/>
          <a:chOff x="17325975" y="6467475"/>
          <a:chExt cx="7629525" cy="5333999"/>
        </a:xfrm>
      </xdr:grpSpPr>
      <xdr:pic>
        <xdr:nvPicPr>
          <xdr:cNvPr id="67" name="Picture 66" descr="Image result for 'L' shaped roof">
            <a:extLst>
              <a:ext uri="{FF2B5EF4-FFF2-40B4-BE49-F238E27FC236}">
                <a16:creationId xmlns:a16="http://schemas.microsoft.com/office/drawing/2014/main" id="{A8C4509E-528C-4240-96EA-4DA2A95BE6BD}"/>
              </a:ext>
            </a:extLst>
          </xdr:cNvPr>
          <xdr:cNvPicPr>
            <a:picLocks noChangeAspect="1" noChangeArrowheads="1"/>
          </xdr:cNvPicPr>
        </xdr:nvPicPr>
        <xdr:blipFill rotWithShape="1">
          <a:blip xmlns:r="http://schemas.openxmlformats.org/officeDocument/2006/relationships" r:embed="rId8" cstate="print">
            <a:duotone>
              <a:schemeClr val="bg2">
                <a:shade val="45000"/>
                <a:satMod val="135000"/>
              </a:schemeClr>
              <a:prstClr val="white"/>
            </a:duotone>
            <a:extLst>
              <a:ext uri="{BEBA8EAE-BF5A-486C-A8C5-ECC9F3942E4B}">
                <a14:imgProps xmlns:a14="http://schemas.microsoft.com/office/drawing/2010/main">
                  <a14:imgLayer r:embed="rId9">
                    <a14:imgEffect>
                      <a14:colorTemperature colorTemp="4800"/>
                    </a14:imgEffect>
                    <a14:imgEffect>
                      <a14:saturation sat="0"/>
                    </a14:imgEffect>
                  </a14:imgLayer>
                </a14:imgProps>
              </a:ext>
              <a:ext uri="{28A0092B-C50C-407E-A947-70E740481C1C}">
                <a14:useLocalDpi xmlns:a14="http://schemas.microsoft.com/office/drawing/2010/main" val="0"/>
              </a:ext>
            </a:extLst>
          </a:blip>
          <a:srcRect l="11837" t="21659" r="8834" b="8986"/>
          <a:stretch/>
        </xdr:blipFill>
        <xdr:spPr bwMode="auto">
          <a:xfrm>
            <a:off x="17316450" y="6496050"/>
            <a:ext cx="7629525" cy="5333999"/>
          </a:xfrm>
          <a:prstGeom prst="rect">
            <a:avLst/>
          </a:prstGeom>
          <a:solidFill>
            <a:schemeClr val="tx2">
              <a:lumMod val="40000"/>
              <a:lumOff val="60000"/>
            </a:schemeClr>
          </a:solidFill>
          <a:ln w="0">
            <a:noFill/>
          </a:ln>
        </xdr:spPr>
      </xdr:pic>
      <xdr:cxnSp macro="">
        <xdr:nvCxnSpPr>
          <xdr:cNvPr id="68" name="Straight Connector 67">
            <a:extLst>
              <a:ext uri="{FF2B5EF4-FFF2-40B4-BE49-F238E27FC236}">
                <a16:creationId xmlns:a16="http://schemas.microsoft.com/office/drawing/2014/main" id="{B159E280-CEED-4FE4-AF42-8A2BA2C8BE2B}"/>
              </a:ext>
            </a:extLst>
          </xdr:cNvPr>
          <xdr:cNvCxnSpPr/>
        </xdr:nvCxnSpPr>
        <xdr:spPr>
          <a:xfrm flipH="1" flipV="1">
            <a:off x="18641847" y="9738981"/>
            <a:ext cx="322852" cy="11695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9" name="Straight Connector 68">
            <a:extLst>
              <a:ext uri="{FF2B5EF4-FFF2-40B4-BE49-F238E27FC236}">
                <a16:creationId xmlns:a16="http://schemas.microsoft.com/office/drawing/2014/main" id="{B0F1F28D-30E5-4770-85E6-7C6C114C6175}"/>
              </a:ext>
            </a:extLst>
          </xdr:cNvPr>
          <xdr:cNvCxnSpPr/>
        </xdr:nvCxnSpPr>
        <xdr:spPr>
          <a:xfrm flipH="1" flipV="1">
            <a:off x="20443025" y="8906096"/>
            <a:ext cx="33986" cy="1187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 name="Straight Connector 69">
            <a:extLst>
              <a:ext uri="{FF2B5EF4-FFF2-40B4-BE49-F238E27FC236}">
                <a16:creationId xmlns:a16="http://schemas.microsoft.com/office/drawing/2014/main" id="{E69EFB41-BDD2-4FFC-83D8-F15951F45CA8}"/>
              </a:ext>
            </a:extLst>
          </xdr:cNvPr>
          <xdr:cNvCxnSpPr/>
        </xdr:nvCxnSpPr>
        <xdr:spPr>
          <a:xfrm flipV="1">
            <a:off x="21887369" y="10430096"/>
            <a:ext cx="169921" cy="12227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 name="Straight Connector 70">
            <a:extLst>
              <a:ext uri="{FF2B5EF4-FFF2-40B4-BE49-F238E27FC236}">
                <a16:creationId xmlns:a16="http://schemas.microsoft.com/office/drawing/2014/main" id="{45E5BF68-05DC-436F-B1ED-34840FA2AAA8}"/>
              </a:ext>
            </a:extLst>
          </xdr:cNvPr>
          <xdr:cNvCxnSpPr/>
        </xdr:nvCxnSpPr>
        <xdr:spPr>
          <a:xfrm flipV="1">
            <a:off x="24300269" y="8711166"/>
            <a:ext cx="407812" cy="115186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 name="Straight Connector 71">
            <a:extLst>
              <a:ext uri="{FF2B5EF4-FFF2-40B4-BE49-F238E27FC236}">
                <a16:creationId xmlns:a16="http://schemas.microsoft.com/office/drawing/2014/main" id="{971DEA5A-8A54-4085-8932-DD53FC0EA18F}"/>
              </a:ext>
            </a:extLst>
          </xdr:cNvPr>
          <xdr:cNvCxnSpPr/>
        </xdr:nvCxnSpPr>
        <xdr:spPr>
          <a:xfrm flipV="1">
            <a:off x="21887369" y="9845306"/>
            <a:ext cx="2412899" cy="18252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 name="Straight Connector 72">
            <a:extLst>
              <a:ext uri="{FF2B5EF4-FFF2-40B4-BE49-F238E27FC236}">
                <a16:creationId xmlns:a16="http://schemas.microsoft.com/office/drawing/2014/main" id="{7B910A6D-277B-409E-AEFA-815A212035BE}"/>
              </a:ext>
            </a:extLst>
          </xdr:cNvPr>
          <xdr:cNvCxnSpPr/>
        </xdr:nvCxnSpPr>
        <xdr:spPr>
          <a:xfrm flipH="1" flipV="1">
            <a:off x="20477011" y="10057956"/>
            <a:ext cx="1410358" cy="161260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4" name="Straight Connector 73">
            <a:extLst>
              <a:ext uri="{FF2B5EF4-FFF2-40B4-BE49-F238E27FC236}">
                <a16:creationId xmlns:a16="http://schemas.microsoft.com/office/drawing/2014/main" id="{CCBA4FCD-6E71-41D5-9E94-E8C075277B00}"/>
              </a:ext>
            </a:extLst>
          </xdr:cNvPr>
          <xdr:cNvCxnSpPr/>
        </xdr:nvCxnSpPr>
        <xdr:spPr>
          <a:xfrm flipH="1">
            <a:off x="18964700" y="10093398"/>
            <a:ext cx="1529304" cy="8151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 name="Straight Connector 74">
            <a:extLst>
              <a:ext uri="{FF2B5EF4-FFF2-40B4-BE49-F238E27FC236}">
                <a16:creationId xmlns:a16="http://schemas.microsoft.com/office/drawing/2014/main" id="{58D1D469-A490-4F27-B001-51CD5A7CA49F}"/>
              </a:ext>
            </a:extLst>
          </xdr:cNvPr>
          <xdr:cNvCxnSpPr/>
        </xdr:nvCxnSpPr>
        <xdr:spPr>
          <a:xfrm flipH="1">
            <a:off x="22040297" y="8711166"/>
            <a:ext cx="2667786" cy="1718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 name="Straight Connector 75">
            <a:extLst>
              <a:ext uri="{FF2B5EF4-FFF2-40B4-BE49-F238E27FC236}">
                <a16:creationId xmlns:a16="http://schemas.microsoft.com/office/drawing/2014/main" id="{DDE95FB6-D4E0-43E2-9D8E-4DB71E8A21DF}"/>
              </a:ext>
            </a:extLst>
          </xdr:cNvPr>
          <xdr:cNvCxnSpPr/>
        </xdr:nvCxnSpPr>
        <xdr:spPr>
          <a:xfrm flipH="1" flipV="1">
            <a:off x="20460017" y="8923817"/>
            <a:ext cx="1597274" cy="148855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7" name="Straight Connector 76">
            <a:extLst>
              <a:ext uri="{FF2B5EF4-FFF2-40B4-BE49-F238E27FC236}">
                <a16:creationId xmlns:a16="http://schemas.microsoft.com/office/drawing/2014/main" id="{2E077733-BB38-4698-8217-E4CCBEFDA392}"/>
              </a:ext>
            </a:extLst>
          </xdr:cNvPr>
          <xdr:cNvCxnSpPr/>
        </xdr:nvCxnSpPr>
        <xdr:spPr>
          <a:xfrm flipH="1">
            <a:off x="18658839" y="8941538"/>
            <a:ext cx="1784188" cy="7797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8" name="Straight Connector 77">
            <a:extLst>
              <a:ext uri="{FF2B5EF4-FFF2-40B4-BE49-F238E27FC236}">
                <a16:creationId xmlns:a16="http://schemas.microsoft.com/office/drawing/2014/main" id="{60915126-2708-45DB-9016-7331242A5976}"/>
              </a:ext>
            </a:extLst>
          </xdr:cNvPr>
          <xdr:cNvCxnSpPr/>
        </xdr:nvCxnSpPr>
        <xdr:spPr>
          <a:xfrm flipH="1" flipV="1">
            <a:off x="17792234" y="9047863"/>
            <a:ext cx="1172466" cy="1878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9" name="Straight Connector 78">
            <a:extLst>
              <a:ext uri="{FF2B5EF4-FFF2-40B4-BE49-F238E27FC236}">
                <a16:creationId xmlns:a16="http://schemas.microsoft.com/office/drawing/2014/main" id="{A5209C27-80C7-49B6-ACDC-C5738B3B721B}"/>
              </a:ext>
            </a:extLst>
          </xdr:cNvPr>
          <xdr:cNvCxnSpPr/>
        </xdr:nvCxnSpPr>
        <xdr:spPr>
          <a:xfrm flipH="1" flipV="1">
            <a:off x="17469381" y="7949166"/>
            <a:ext cx="322854" cy="1116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0" name="Straight Connector 79">
            <a:extLst>
              <a:ext uri="{FF2B5EF4-FFF2-40B4-BE49-F238E27FC236}">
                <a16:creationId xmlns:a16="http://schemas.microsoft.com/office/drawing/2014/main" id="{8137D307-1169-4521-B3F2-B0B43CD016B8}"/>
              </a:ext>
            </a:extLst>
          </xdr:cNvPr>
          <xdr:cNvCxnSpPr/>
        </xdr:nvCxnSpPr>
        <xdr:spPr>
          <a:xfrm flipH="1" flipV="1">
            <a:off x="17486374" y="7984608"/>
            <a:ext cx="1172466" cy="17543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1" name="Straight Connector 80">
            <a:extLst>
              <a:ext uri="{FF2B5EF4-FFF2-40B4-BE49-F238E27FC236}">
                <a16:creationId xmlns:a16="http://schemas.microsoft.com/office/drawing/2014/main" id="{9B5E66A5-CD58-4B9B-8157-000E5CE1D4B9}"/>
              </a:ext>
            </a:extLst>
          </xdr:cNvPr>
          <xdr:cNvCxnSpPr/>
        </xdr:nvCxnSpPr>
        <xdr:spPr>
          <a:xfrm flipV="1">
            <a:off x="17469382" y="7240330"/>
            <a:ext cx="1920123" cy="7088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2" name="Straight Connector 81">
            <a:extLst>
              <a:ext uri="{FF2B5EF4-FFF2-40B4-BE49-F238E27FC236}">
                <a16:creationId xmlns:a16="http://schemas.microsoft.com/office/drawing/2014/main" id="{B6E73702-CBFA-4B40-AC4A-14DF9D6D2E00}"/>
              </a:ext>
            </a:extLst>
          </xdr:cNvPr>
          <xdr:cNvCxnSpPr/>
        </xdr:nvCxnSpPr>
        <xdr:spPr>
          <a:xfrm flipV="1">
            <a:off x="18658840" y="7240329"/>
            <a:ext cx="747658" cy="2480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3" name="Straight Connector 82">
            <a:extLst>
              <a:ext uri="{FF2B5EF4-FFF2-40B4-BE49-F238E27FC236}">
                <a16:creationId xmlns:a16="http://schemas.microsoft.com/office/drawing/2014/main" id="{9ACDCB78-B2D5-47BB-997A-9EDE4394E1EE}"/>
              </a:ext>
            </a:extLst>
          </xdr:cNvPr>
          <xdr:cNvCxnSpPr/>
        </xdr:nvCxnSpPr>
        <xdr:spPr>
          <a:xfrm flipV="1">
            <a:off x="19411950" y="6779589"/>
            <a:ext cx="1523851" cy="4689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4" name="Straight Connector 83">
            <a:extLst>
              <a:ext uri="{FF2B5EF4-FFF2-40B4-BE49-F238E27FC236}">
                <a16:creationId xmlns:a16="http://schemas.microsoft.com/office/drawing/2014/main" id="{E432CC2E-F737-40CC-B231-923879AAAE02}"/>
              </a:ext>
            </a:extLst>
          </xdr:cNvPr>
          <xdr:cNvCxnSpPr/>
        </xdr:nvCxnSpPr>
        <xdr:spPr>
          <a:xfrm>
            <a:off x="20901818" y="6815027"/>
            <a:ext cx="1461332" cy="8683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5" name="Straight Connector 84">
            <a:extLst>
              <a:ext uri="{FF2B5EF4-FFF2-40B4-BE49-F238E27FC236}">
                <a16:creationId xmlns:a16="http://schemas.microsoft.com/office/drawing/2014/main" id="{B435B832-B9BA-4368-9656-2C5E6333430F}"/>
              </a:ext>
            </a:extLst>
          </xdr:cNvPr>
          <xdr:cNvCxnSpPr/>
        </xdr:nvCxnSpPr>
        <xdr:spPr>
          <a:xfrm flipV="1">
            <a:off x="22057291" y="7683352"/>
            <a:ext cx="288867" cy="2711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6" name="Straight Connector 85">
            <a:extLst>
              <a:ext uri="{FF2B5EF4-FFF2-40B4-BE49-F238E27FC236}">
                <a16:creationId xmlns:a16="http://schemas.microsoft.com/office/drawing/2014/main" id="{706E0D50-F790-4E25-B3AD-1A7CD3F73004}"/>
              </a:ext>
            </a:extLst>
          </xdr:cNvPr>
          <xdr:cNvCxnSpPr/>
        </xdr:nvCxnSpPr>
        <xdr:spPr>
          <a:xfrm flipH="1" flipV="1">
            <a:off x="22363151" y="7683352"/>
            <a:ext cx="2344932" cy="102781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7" name="Straight Connector 86">
            <a:extLst>
              <a:ext uri="{FF2B5EF4-FFF2-40B4-BE49-F238E27FC236}">
                <a16:creationId xmlns:a16="http://schemas.microsoft.com/office/drawing/2014/main" id="{D6D32B90-C6C3-41E5-BE15-D2101E021E65}"/>
              </a:ext>
            </a:extLst>
          </xdr:cNvPr>
          <xdr:cNvCxnSpPr/>
        </xdr:nvCxnSpPr>
        <xdr:spPr>
          <a:xfrm flipH="1" flipV="1">
            <a:off x="22023305" y="7275771"/>
            <a:ext cx="2684778" cy="1417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8" name="Straight Connector 87">
            <a:extLst>
              <a:ext uri="{FF2B5EF4-FFF2-40B4-BE49-F238E27FC236}">
                <a16:creationId xmlns:a16="http://schemas.microsoft.com/office/drawing/2014/main" id="{782E4ED3-31AE-4427-BF7F-568497234A75}"/>
              </a:ext>
            </a:extLst>
          </xdr:cNvPr>
          <xdr:cNvCxnSpPr/>
        </xdr:nvCxnSpPr>
        <xdr:spPr>
          <a:xfrm flipH="1" flipV="1">
            <a:off x="20935802" y="6797307"/>
            <a:ext cx="1124098" cy="4893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9" name="Straight Connector 88">
            <a:extLst>
              <a:ext uri="{FF2B5EF4-FFF2-40B4-BE49-F238E27FC236}">
                <a16:creationId xmlns:a16="http://schemas.microsoft.com/office/drawing/2014/main" id="{0B11C375-4E4A-4FCD-A956-33DDE61A1359}"/>
              </a:ext>
            </a:extLst>
          </xdr:cNvPr>
          <xdr:cNvCxnSpPr/>
        </xdr:nvCxnSpPr>
        <xdr:spPr>
          <a:xfrm flipV="1">
            <a:off x="20426035" y="6810375"/>
            <a:ext cx="490865" cy="211344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104775</xdr:colOff>
      <xdr:row>108</xdr:row>
      <xdr:rowOff>66674</xdr:rowOff>
    </xdr:from>
    <xdr:to>
      <xdr:col>2</xdr:col>
      <xdr:colOff>1371600</xdr:colOff>
      <xdr:row>112</xdr:row>
      <xdr:rowOff>123825</xdr:rowOff>
    </xdr:to>
    <xdr:pic>
      <xdr:nvPicPr>
        <xdr:cNvPr id="90" name="Picture 89" descr="https://www.hariduskeskus.ee/pracmath/eng/pitches_failid/image003.png">
          <a:extLst>
            <a:ext uri="{FF2B5EF4-FFF2-40B4-BE49-F238E27FC236}">
              <a16:creationId xmlns:a16="http://schemas.microsoft.com/office/drawing/2014/main" id="{F5EABC71-52AF-4C8C-8A4E-4C4457E0FFD0}"/>
            </a:ext>
          </a:extLst>
        </xdr:cNvPr>
        <xdr:cNvPicPr>
          <a:picLocks noChangeAspect="1" noChangeArrowheads="1"/>
        </xdr:cNvPicPr>
      </xdr:nvPicPr>
      <xdr:blipFill rotWithShape="1">
        <a:blip xmlns:r="http://schemas.openxmlformats.org/officeDocument/2006/relationships" r:embed="rId10">
          <a:duotone>
            <a:prstClr val="black"/>
            <a:schemeClr val="accent3">
              <a:tint val="45000"/>
              <a:satMod val="400000"/>
            </a:schemeClr>
          </a:duotone>
          <a:extLst>
            <a:ext uri="{BEBA8EAE-BF5A-486C-A8C5-ECC9F3942E4B}">
              <a14:imgProps xmlns:a14="http://schemas.microsoft.com/office/drawing/2010/main">
                <a14:imgLayer r:embed="rId11">
                  <a14:imgEffect>
                    <a14:colorTemperature colorTemp="11200"/>
                  </a14:imgEffect>
                  <a14:imgEffect>
                    <a14:brightnessContrast bright="53000" contrast="-39000"/>
                  </a14:imgEffect>
                </a14:imgLayer>
              </a14:imgProps>
            </a:ext>
            <a:ext uri="{28A0092B-C50C-407E-A947-70E740481C1C}">
              <a14:useLocalDpi xmlns:a14="http://schemas.microsoft.com/office/drawing/2010/main" val="0"/>
            </a:ext>
          </a:extLst>
        </a:blip>
        <a:srcRect l="31215" t="2954" r="30468" b="72500"/>
        <a:stretch/>
      </xdr:blipFill>
      <xdr:spPr bwMode="auto">
        <a:xfrm>
          <a:off x="3505200" y="21907499"/>
          <a:ext cx="1266825" cy="857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128</xdr:row>
      <xdr:rowOff>49753</xdr:rowOff>
    </xdr:from>
    <xdr:to>
      <xdr:col>2</xdr:col>
      <xdr:colOff>1371600</xdr:colOff>
      <xdr:row>132</xdr:row>
      <xdr:rowOff>98283</xdr:rowOff>
    </xdr:to>
    <xdr:pic>
      <xdr:nvPicPr>
        <xdr:cNvPr id="91" name="Picture 90" descr="http://www.doctorkish.com/wp-content/uploads/2016/09/344736546455645385.jpg">
          <a:extLst>
            <a:ext uri="{FF2B5EF4-FFF2-40B4-BE49-F238E27FC236}">
              <a16:creationId xmlns:a16="http://schemas.microsoft.com/office/drawing/2014/main" id="{954E8132-21CA-4D6E-8F4A-BE7A7CB8207F}"/>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3495675" y="25891078"/>
          <a:ext cx="1276350" cy="84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104776</xdr:colOff>
      <xdr:row>138</xdr:row>
      <xdr:rowOff>51903</xdr:rowOff>
    </xdr:from>
    <xdr:to>
      <xdr:col>2</xdr:col>
      <xdr:colOff>1381125</xdr:colOff>
      <xdr:row>142</xdr:row>
      <xdr:rowOff>90897</xdr:rowOff>
    </xdr:to>
    <xdr:grpSp>
      <xdr:nvGrpSpPr>
        <xdr:cNvPr id="92" name="Group 91">
          <a:extLst>
            <a:ext uri="{FF2B5EF4-FFF2-40B4-BE49-F238E27FC236}">
              <a16:creationId xmlns:a16="http://schemas.microsoft.com/office/drawing/2014/main" id="{74BCEDC4-A796-4432-B8DD-299F6B2BAD9C}"/>
            </a:ext>
          </a:extLst>
        </xdr:cNvPr>
        <xdr:cNvGrpSpPr/>
      </xdr:nvGrpSpPr>
      <xdr:grpSpPr>
        <a:xfrm>
          <a:off x="3667126" y="26588553"/>
          <a:ext cx="1276349" cy="800994"/>
          <a:chOff x="13096875" y="8505825"/>
          <a:chExt cx="1457325" cy="876300"/>
        </a:xfrm>
      </xdr:grpSpPr>
      <xdr:pic>
        <xdr:nvPicPr>
          <xdr:cNvPr id="93" name="Picture 92" descr="http://www.doctorkish.com/wp-content/uploads/2016/09/344736546455645385.jpg">
            <a:extLst>
              <a:ext uri="{FF2B5EF4-FFF2-40B4-BE49-F238E27FC236}">
                <a16:creationId xmlns:a16="http://schemas.microsoft.com/office/drawing/2014/main" id="{622143B8-8B87-4C47-A8D6-15D840E789EA}"/>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13096875" y="8505825"/>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94" name="Straight Connector 93">
            <a:extLst>
              <a:ext uri="{FF2B5EF4-FFF2-40B4-BE49-F238E27FC236}">
                <a16:creationId xmlns:a16="http://schemas.microsoft.com/office/drawing/2014/main" id="{7B8CD03E-A1A9-4800-9621-0996C7E954EC}"/>
              </a:ext>
            </a:extLst>
          </xdr:cNvPr>
          <xdr:cNvCxnSpPr/>
        </xdr:nvCxnSpPr>
        <xdr:spPr>
          <a:xfrm>
            <a:off x="13630275" y="86010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95" name="Straight Connector 94">
            <a:extLst>
              <a:ext uri="{FF2B5EF4-FFF2-40B4-BE49-F238E27FC236}">
                <a16:creationId xmlns:a16="http://schemas.microsoft.com/office/drawing/2014/main" id="{290CE5D5-D1F0-4C75-A617-0DA8EFF4531F}"/>
              </a:ext>
            </a:extLst>
          </xdr:cNvPr>
          <xdr:cNvCxnSpPr/>
        </xdr:nvCxnSpPr>
        <xdr:spPr>
          <a:xfrm>
            <a:off x="13820775" y="888682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96" name="Straight Connector 95">
            <a:extLst>
              <a:ext uri="{FF2B5EF4-FFF2-40B4-BE49-F238E27FC236}">
                <a16:creationId xmlns:a16="http://schemas.microsoft.com/office/drawing/2014/main" id="{B8B426C6-A6F7-4C40-B3B0-BA46025696C5}"/>
              </a:ext>
            </a:extLst>
          </xdr:cNvPr>
          <xdr:cNvCxnSpPr/>
        </xdr:nvCxnSpPr>
        <xdr:spPr>
          <a:xfrm>
            <a:off x="14144625" y="88392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97" name="Straight Connector 96">
            <a:extLst>
              <a:ext uri="{FF2B5EF4-FFF2-40B4-BE49-F238E27FC236}">
                <a16:creationId xmlns:a16="http://schemas.microsoft.com/office/drawing/2014/main" id="{08C8E2F2-2961-4446-9F54-53E42B6D3310}"/>
              </a:ext>
            </a:extLst>
          </xdr:cNvPr>
          <xdr:cNvCxnSpPr/>
        </xdr:nvCxnSpPr>
        <xdr:spPr>
          <a:xfrm>
            <a:off x="13973175" y="857250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98" name="Straight Arrow Connector 97">
            <a:extLst>
              <a:ext uri="{FF2B5EF4-FFF2-40B4-BE49-F238E27FC236}">
                <a16:creationId xmlns:a16="http://schemas.microsoft.com/office/drawing/2014/main" id="{131AEE13-CE4C-499F-9160-1C4F4048E2CF}"/>
              </a:ext>
            </a:extLst>
          </xdr:cNvPr>
          <xdr:cNvCxnSpPr/>
        </xdr:nvCxnSpPr>
        <xdr:spPr>
          <a:xfrm flipH="1" flipV="1">
            <a:off x="13916025" y="8763000"/>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76200</xdr:colOff>
      <xdr:row>143</xdr:row>
      <xdr:rowOff>52978</xdr:rowOff>
    </xdr:from>
    <xdr:to>
      <xdr:col>2</xdr:col>
      <xdr:colOff>1381125</xdr:colOff>
      <xdr:row>147</xdr:row>
      <xdr:rowOff>120579</xdr:rowOff>
    </xdr:to>
    <xdr:grpSp>
      <xdr:nvGrpSpPr>
        <xdr:cNvPr id="99" name="Group 98">
          <a:extLst>
            <a:ext uri="{FF2B5EF4-FFF2-40B4-BE49-F238E27FC236}">
              <a16:creationId xmlns:a16="http://schemas.microsoft.com/office/drawing/2014/main" id="{3BD3D3C4-988B-49DE-AAA8-9DB5B2AF2ECC}"/>
            </a:ext>
          </a:extLst>
        </xdr:cNvPr>
        <xdr:cNvGrpSpPr/>
      </xdr:nvGrpSpPr>
      <xdr:grpSpPr>
        <a:xfrm>
          <a:off x="3638550" y="27542128"/>
          <a:ext cx="1304925" cy="829601"/>
          <a:chOff x="15154275" y="8496300"/>
          <a:chExt cx="1457325" cy="876300"/>
        </a:xfrm>
      </xdr:grpSpPr>
      <xdr:pic>
        <xdr:nvPicPr>
          <xdr:cNvPr id="100" name="Picture 99" descr="http://www.doctorkish.com/wp-content/uploads/2016/09/344736546455645385.jpg">
            <a:extLst>
              <a:ext uri="{FF2B5EF4-FFF2-40B4-BE49-F238E27FC236}">
                <a16:creationId xmlns:a16="http://schemas.microsoft.com/office/drawing/2014/main" id="{A660DA89-4737-4319-AFF9-98EA2453D51D}"/>
              </a:ext>
            </a:extLst>
          </xdr:cNvPr>
          <xdr:cNvPicPr>
            <a:picLocks noChangeAspect="1" noChangeArrowheads="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colorTemperature colorTemp="4700"/>
                    </a14:imgEffect>
                    <a14:imgEffect>
                      <a14:saturation sat="0"/>
                    </a14:imgEffect>
                  </a14:imgLayer>
                </a14:imgProps>
              </a:ext>
              <a:ext uri="{28A0092B-C50C-407E-A947-70E740481C1C}">
                <a14:useLocalDpi xmlns:a14="http://schemas.microsoft.com/office/drawing/2010/main" val="0"/>
              </a:ext>
            </a:extLst>
          </a:blip>
          <a:srcRect r="66739" b="78302"/>
          <a:stretch/>
        </xdr:blipFill>
        <xdr:spPr bwMode="auto">
          <a:xfrm>
            <a:off x="15154275" y="8496300"/>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01" name="Straight Connector 100">
            <a:extLst>
              <a:ext uri="{FF2B5EF4-FFF2-40B4-BE49-F238E27FC236}">
                <a16:creationId xmlns:a16="http://schemas.microsoft.com/office/drawing/2014/main" id="{2F585D07-31A3-417C-A24C-B32C1A54719E}"/>
              </a:ext>
            </a:extLst>
          </xdr:cNvPr>
          <xdr:cNvCxnSpPr/>
        </xdr:nvCxnSpPr>
        <xdr:spPr>
          <a:xfrm>
            <a:off x="15687675" y="859155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02" name="Straight Connector 101">
            <a:extLst>
              <a:ext uri="{FF2B5EF4-FFF2-40B4-BE49-F238E27FC236}">
                <a16:creationId xmlns:a16="http://schemas.microsoft.com/office/drawing/2014/main" id="{D9494711-A2B8-4B32-9503-8EF423624120}"/>
              </a:ext>
            </a:extLst>
          </xdr:cNvPr>
          <xdr:cNvCxnSpPr/>
        </xdr:nvCxnSpPr>
        <xdr:spPr>
          <a:xfrm>
            <a:off x="15878175" y="88773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03" name="Straight Connector 102">
            <a:extLst>
              <a:ext uri="{FF2B5EF4-FFF2-40B4-BE49-F238E27FC236}">
                <a16:creationId xmlns:a16="http://schemas.microsoft.com/office/drawing/2014/main" id="{0EC816D1-D551-431C-B987-31DD61946ABB}"/>
              </a:ext>
            </a:extLst>
          </xdr:cNvPr>
          <xdr:cNvCxnSpPr/>
        </xdr:nvCxnSpPr>
        <xdr:spPr>
          <a:xfrm>
            <a:off x="16202025" y="882967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04" name="Straight Connector 103">
            <a:extLst>
              <a:ext uri="{FF2B5EF4-FFF2-40B4-BE49-F238E27FC236}">
                <a16:creationId xmlns:a16="http://schemas.microsoft.com/office/drawing/2014/main" id="{1DC0FE4C-C212-402B-8392-F8E5C0EE9093}"/>
              </a:ext>
            </a:extLst>
          </xdr:cNvPr>
          <xdr:cNvCxnSpPr/>
        </xdr:nvCxnSpPr>
        <xdr:spPr>
          <a:xfrm>
            <a:off x="16030575" y="85629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05" name="Straight Arrow Connector 104">
            <a:extLst>
              <a:ext uri="{FF2B5EF4-FFF2-40B4-BE49-F238E27FC236}">
                <a16:creationId xmlns:a16="http://schemas.microsoft.com/office/drawing/2014/main" id="{E11D75E6-DA69-424C-A4C4-009E5E554EB1}"/>
              </a:ext>
            </a:extLst>
          </xdr:cNvPr>
          <xdr:cNvCxnSpPr/>
        </xdr:nvCxnSpPr>
        <xdr:spPr>
          <a:xfrm flipH="1" flipV="1">
            <a:off x="15630525" y="8734425"/>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104775</xdr:colOff>
      <xdr:row>133</xdr:row>
      <xdr:rowOff>50829</xdr:rowOff>
    </xdr:from>
    <xdr:to>
      <xdr:col>2</xdr:col>
      <xdr:colOff>1381125</xdr:colOff>
      <xdr:row>137</xdr:row>
      <xdr:rowOff>120912</xdr:rowOff>
    </xdr:to>
    <xdr:pic>
      <xdr:nvPicPr>
        <xdr:cNvPr id="106" name="Picture 105" descr="http://www.doctorkish.com/wp-content/uploads/2016/09/344736546455645385.jpg">
          <a:extLst>
            <a:ext uri="{FF2B5EF4-FFF2-40B4-BE49-F238E27FC236}">
              <a16:creationId xmlns:a16="http://schemas.microsoft.com/office/drawing/2014/main" id="{0B04E514-1A06-40CE-91A1-38EA48CEC904}"/>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1087" t="24528" r="67174" b="54009"/>
        <a:stretch/>
      </xdr:blipFill>
      <xdr:spPr bwMode="auto">
        <a:xfrm>
          <a:off x="3505200" y="26892279"/>
          <a:ext cx="1276350" cy="870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153</xdr:row>
      <xdr:rowOff>63578</xdr:rowOff>
    </xdr:from>
    <xdr:to>
      <xdr:col>2</xdr:col>
      <xdr:colOff>1359354</xdr:colOff>
      <xdr:row>157</xdr:row>
      <xdr:rowOff>121643</xdr:rowOff>
    </xdr:to>
    <xdr:pic>
      <xdr:nvPicPr>
        <xdr:cNvPr id="107" name="Picture 106" descr="Image result for roof types">
          <a:extLst>
            <a:ext uri="{FF2B5EF4-FFF2-40B4-BE49-F238E27FC236}">
              <a16:creationId xmlns:a16="http://schemas.microsoft.com/office/drawing/2014/main" id="{657DE1AF-B17C-4D17-A57C-057044AEE114}"/>
            </a:ext>
          </a:extLst>
        </xdr:cNvPr>
        <xdr:cNvPicPr>
          <a:picLocks noChangeAspect="1" noChangeArrowheads="1"/>
        </xdr:cNvPicPr>
      </xdr:nvPicPr>
      <xdr:blipFill rotWithShape="1">
        <a:blip xmlns:r="http://schemas.openxmlformats.org/officeDocument/2006/relationships" r:embed="rId5">
          <a:duotone>
            <a:prstClr val="black"/>
            <a:schemeClr val="accent3">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rcRect l="49429" t="63511" r="29999" b="10623"/>
        <a:stretch/>
      </xdr:blipFill>
      <xdr:spPr bwMode="auto">
        <a:xfrm>
          <a:off x="3486150" y="30905528"/>
          <a:ext cx="1273629" cy="858165"/>
        </a:xfrm>
        <a:prstGeom prst="rect">
          <a:avLst/>
        </a:prstGeom>
        <a:noFill/>
        <a:ln w="9525">
          <a:noFill/>
        </a:ln>
      </xdr:spPr>
    </xdr:pic>
    <xdr:clientData/>
  </xdr:twoCellAnchor>
  <xdr:twoCellAnchor>
    <xdr:from>
      <xdr:col>2</xdr:col>
      <xdr:colOff>104774</xdr:colOff>
      <xdr:row>123</xdr:row>
      <xdr:rowOff>39143</xdr:rowOff>
    </xdr:from>
    <xdr:to>
      <xdr:col>2</xdr:col>
      <xdr:colOff>1371599</xdr:colOff>
      <xdr:row>127</xdr:row>
      <xdr:rowOff>142003</xdr:rowOff>
    </xdr:to>
    <xdr:pic>
      <xdr:nvPicPr>
        <xdr:cNvPr id="108" name="Picture 107" descr="Image result for butterfly roof type">
          <a:extLst>
            <a:ext uri="{FF2B5EF4-FFF2-40B4-BE49-F238E27FC236}">
              <a16:creationId xmlns:a16="http://schemas.microsoft.com/office/drawing/2014/main" id="{436E5C1D-A2A2-47A3-ACF5-A1AEB6CB4BA3}"/>
            </a:ext>
          </a:extLst>
        </xdr:cNvPr>
        <xdr:cNvPicPr>
          <a:picLocks noChangeAspect="1" noChangeArrowheads="1"/>
        </xdr:cNvPicPr>
      </xdr:nvPicPr>
      <xdr:blipFill rotWithShape="1">
        <a:blip xmlns:r="http://schemas.openxmlformats.org/officeDocument/2006/relationships" r:embed="rId7">
          <a:duotone>
            <a:prstClr val="black"/>
            <a:schemeClr val="accent3">
              <a:tint val="45000"/>
              <a:satMod val="400000"/>
            </a:schemeClr>
          </a:duotone>
          <a:extLst>
            <a:ext uri="{28A0092B-C50C-407E-A947-70E740481C1C}">
              <a14:useLocalDpi xmlns:a14="http://schemas.microsoft.com/office/drawing/2010/main" val="0"/>
            </a:ext>
          </a:extLst>
        </a:blip>
        <a:srcRect l="68850" t="2814" r="3834" b="59091"/>
        <a:stretch/>
      </xdr:blipFill>
      <xdr:spPr bwMode="auto">
        <a:xfrm>
          <a:off x="3505199" y="24880343"/>
          <a:ext cx="1266825" cy="90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104775</xdr:colOff>
      <xdr:row>118</xdr:row>
      <xdr:rowOff>66675</xdr:rowOff>
    </xdr:from>
    <xdr:to>
      <xdr:col>2</xdr:col>
      <xdr:colOff>1371600</xdr:colOff>
      <xdr:row>122</xdr:row>
      <xdr:rowOff>103044</xdr:rowOff>
    </xdr:to>
    <xdr:pic>
      <xdr:nvPicPr>
        <xdr:cNvPr id="109" name="Picture 108" descr="http://www.doctorkish.com/wp-content/uploads/2016/09/344736546455645385.jpg">
          <a:extLst>
            <a:ext uri="{FF2B5EF4-FFF2-40B4-BE49-F238E27FC236}">
              <a16:creationId xmlns:a16="http://schemas.microsoft.com/office/drawing/2014/main" id="{6F413BEF-AC7C-4D9A-97EE-2F3B393C5CCF}"/>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39131" t="77359" r="37173" b="4245"/>
        <a:stretch/>
      </xdr:blipFill>
      <xdr:spPr bwMode="auto">
        <a:xfrm>
          <a:off x="3505200" y="23907750"/>
          <a:ext cx="1266825" cy="836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114302</xdr:colOff>
      <xdr:row>163</xdr:row>
      <xdr:rowOff>56203</xdr:rowOff>
    </xdr:from>
    <xdr:to>
      <xdr:col>2</xdr:col>
      <xdr:colOff>1381126</xdr:colOff>
      <xdr:row>167</xdr:row>
      <xdr:rowOff>142875</xdr:rowOff>
    </xdr:to>
    <xdr:grpSp>
      <xdr:nvGrpSpPr>
        <xdr:cNvPr id="110" name="Group 109">
          <a:extLst>
            <a:ext uri="{FF2B5EF4-FFF2-40B4-BE49-F238E27FC236}">
              <a16:creationId xmlns:a16="http://schemas.microsoft.com/office/drawing/2014/main" id="{47D455EB-C779-4C2C-9F0A-2D12E64C3E0A}"/>
            </a:ext>
          </a:extLst>
        </xdr:cNvPr>
        <xdr:cNvGrpSpPr/>
      </xdr:nvGrpSpPr>
      <xdr:grpSpPr>
        <a:xfrm>
          <a:off x="3676652" y="31355353"/>
          <a:ext cx="1266824" cy="848672"/>
          <a:chOff x="17325975" y="6467475"/>
          <a:chExt cx="7629525" cy="5333999"/>
        </a:xfrm>
      </xdr:grpSpPr>
      <xdr:pic>
        <xdr:nvPicPr>
          <xdr:cNvPr id="111" name="Picture 110" descr="Image result for 'L' shaped roof">
            <a:extLst>
              <a:ext uri="{FF2B5EF4-FFF2-40B4-BE49-F238E27FC236}">
                <a16:creationId xmlns:a16="http://schemas.microsoft.com/office/drawing/2014/main" id="{FF46DF00-8D50-4630-9144-BB387F4EB099}"/>
              </a:ext>
            </a:extLst>
          </xdr:cNvPr>
          <xdr:cNvPicPr>
            <a:picLocks noChangeAspect="1" noChangeArrowheads="1"/>
          </xdr:cNvPicPr>
        </xdr:nvPicPr>
        <xdr:blipFill rotWithShape="1">
          <a:blip xmlns:r="http://schemas.openxmlformats.org/officeDocument/2006/relationships" r:embed="rId8" cstate="print">
            <a:duotone>
              <a:schemeClr val="bg2">
                <a:shade val="45000"/>
                <a:satMod val="135000"/>
              </a:schemeClr>
              <a:prstClr val="white"/>
            </a:duotone>
            <a:extLst>
              <a:ext uri="{BEBA8EAE-BF5A-486C-A8C5-ECC9F3942E4B}">
                <a14:imgProps xmlns:a14="http://schemas.microsoft.com/office/drawing/2010/main">
                  <a14:imgLayer r:embed="rId9">
                    <a14:imgEffect>
                      <a14:colorTemperature colorTemp="4800"/>
                    </a14:imgEffect>
                    <a14:imgEffect>
                      <a14:saturation sat="0"/>
                    </a14:imgEffect>
                  </a14:imgLayer>
                </a14:imgProps>
              </a:ext>
              <a:ext uri="{28A0092B-C50C-407E-A947-70E740481C1C}">
                <a14:useLocalDpi xmlns:a14="http://schemas.microsoft.com/office/drawing/2010/main" val="0"/>
              </a:ext>
            </a:extLst>
          </a:blip>
          <a:srcRect l="11837" t="21659" r="8834" b="8986"/>
          <a:stretch/>
        </xdr:blipFill>
        <xdr:spPr bwMode="auto">
          <a:xfrm>
            <a:off x="17316450" y="6496050"/>
            <a:ext cx="7629525" cy="5333999"/>
          </a:xfrm>
          <a:prstGeom prst="rect">
            <a:avLst/>
          </a:prstGeom>
          <a:solidFill>
            <a:schemeClr val="tx2">
              <a:lumMod val="40000"/>
              <a:lumOff val="60000"/>
            </a:schemeClr>
          </a:solidFill>
          <a:ln w="0">
            <a:noFill/>
          </a:ln>
        </xdr:spPr>
      </xdr:pic>
      <xdr:cxnSp macro="">
        <xdr:nvCxnSpPr>
          <xdr:cNvPr id="112" name="Straight Connector 111">
            <a:extLst>
              <a:ext uri="{FF2B5EF4-FFF2-40B4-BE49-F238E27FC236}">
                <a16:creationId xmlns:a16="http://schemas.microsoft.com/office/drawing/2014/main" id="{A0223AA9-91AF-44F8-A34C-428820D9F325}"/>
              </a:ext>
            </a:extLst>
          </xdr:cNvPr>
          <xdr:cNvCxnSpPr/>
        </xdr:nvCxnSpPr>
        <xdr:spPr>
          <a:xfrm flipH="1" flipV="1">
            <a:off x="18641847" y="9738981"/>
            <a:ext cx="322852" cy="11695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3" name="Straight Connector 112">
            <a:extLst>
              <a:ext uri="{FF2B5EF4-FFF2-40B4-BE49-F238E27FC236}">
                <a16:creationId xmlns:a16="http://schemas.microsoft.com/office/drawing/2014/main" id="{877F55EC-DDD2-40EB-A34D-B1DEA851AEBC}"/>
              </a:ext>
            </a:extLst>
          </xdr:cNvPr>
          <xdr:cNvCxnSpPr/>
        </xdr:nvCxnSpPr>
        <xdr:spPr>
          <a:xfrm flipH="1" flipV="1">
            <a:off x="20443025" y="8906096"/>
            <a:ext cx="33986" cy="1187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4" name="Straight Connector 113">
            <a:extLst>
              <a:ext uri="{FF2B5EF4-FFF2-40B4-BE49-F238E27FC236}">
                <a16:creationId xmlns:a16="http://schemas.microsoft.com/office/drawing/2014/main" id="{6955A3D7-8D85-4801-937A-C54DB28A2770}"/>
              </a:ext>
            </a:extLst>
          </xdr:cNvPr>
          <xdr:cNvCxnSpPr/>
        </xdr:nvCxnSpPr>
        <xdr:spPr>
          <a:xfrm flipV="1">
            <a:off x="21887369" y="10430096"/>
            <a:ext cx="169921" cy="12227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5" name="Straight Connector 114">
            <a:extLst>
              <a:ext uri="{FF2B5EF4-FFF2-40B4-BE49-F238E27FC236}">
                <a16:creationId xmlns:a16="http://schemas.microsoft.com/office/drawing/2014/main" id="{5ABBACDC-EEA4-4E7C-B3E2-ECFFE0510721}"/>
              </a:ext>
            </a:extLst>
          </xdr:cNvPr>
          <xdr:cNvCxnSpPr/>
        </xdr:nvCxnSpPr>
        <xdr:spPr>
          <a:xfrm flipV="1">
            <a:off x="24300269" y="8711166"/>
            <a:ext cx="407812" cy="115186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6" name="Straight Connector 115">
            <a:extLst>
              <a:ext uri="{FF2B5EF4-FFF2-40B4-BE49-F238E27FC236}">
                <a16:creationId xmlns:a16="http://schemas.microsoft.com/office/drawing/2014/main" id="{4F2A1A14-2372-461B-9DE8-4DA0787FA039}"/>
              </a:ext>
            </a:extLst>
          </xdr:cNvPr>
          <xdr:cNvCxnSpPr/>
        </xdr:nvCxnSpPr>
        <xdr:spPr>
          <a:xfrm flipV="1">
            <a:off x="21887369" y="9845306"/>
            <a:ext cx="2412899" cy="18252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7" name="Straight Connector 116">
            <a:extLst>
              <a:ext uri="{FF2B5EF4-FFF2-40B4-BE49-F238E27FC236}">
                <a16:creationId xmlns:a16="http://schemas.microsoft.com/office/drawing/2014/main" id="{23E142E7-CEE4-4385-A8B4-14D1959C61BB}"/>
              </a:ext>
            </a:extLst>
          </xdr:cNvPr>
          <xdr:cNvCxnSpPr/>
        </xdr:nvCxnSpPr>
        <xdr:spPr>
          <a:xfrm flipH="1" flipV="1">
            <a:off x="20477011" y="10057956"/>
            <a:ext cx="1410358" cy="161260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8" name="Straight Connector 117">
            <a:extLst>
              <a:ext uri="{FF2B5EF4-FFF2-40B4-BE49-F238E27FC236}">
                <a16:creationId xmlns:a16="http://schemas.microsoft.com/office/drawing/2014/main" id="{0C3249B1-D3E0-4F86-B19E-6C056B799BAF}"/>
              </a:ext>
            </a:extLst>
          </xdr:cNvPr>
          <xdr:cNvCxnSpPr/>
        </xdr:nvCxnSpPr>
        <xdr:spPr>
          <a:xfrm flipH="1">
            <a:off x="18964700" y="10093398"/>
            <a:ext cx="1529304" cy="8151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9" name="Straight Connector 118">
            <a:extLst>
              <a:ext uri="{FF2B5EF4-FFF2-40B4-BE49-F238E27FC236}">
                <a16:creationId xmlns:a16="http://schemas.microsoft.com/office/drawing/2014/main" id="{4FC328C6-127C-400A-BB67-0FD94515B063}"/>
              </a:ext>
            </a:extLst>
          </xdr:cNvPr>
          <xdr:cNvCxnSpPr/>
        </xdr:nvCxnSpPr>
        <xdr:spPr>
          <a:xfrm flipH="1">
            <a:off x="22040297" y="8711166"/>
            <a:ext cx="2667786" cy="1718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0" name="Straight Connector 119">
            <a:extLst>
              <a:ext uri="{FF2B5EF4-FFF2-40B4-BE49-F238E27FC236}">
                <a16:creationId xmlns:a16="http://schemas.microsoft.com/office/drawing/2014/main" id="{3A142E52-8847-4E7E-9667-2FB06EEA4E76}"/>
              </a:ext>
            </a:extLst>
          </xdr:cNvPr>
          <xdr:cNvCxnSpPr/>
        </xdr:nvCxnSpPr>
        <xdr:spPr>
          <a:xfrm flipH="1" flipV="1">
            <a:off x="20460017" y="8923817"/>
            <a:ext cx="1597274" cy="148855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1" name="Straight Connector 120">
            <a:extLst>
              <a:ext uri="{FF2B5EF4-FFF2-40B4-BE49-F238E27FC236}">
                <a16:creationId xmlns:a16="http://schemas.microsoft.com/office/drawing/2014/main" id="{4BE56D18-091E-42EC-A429-620257C5D16F}"/>
              </a:ext>
            </a:extLst>
          </xdr:cNvPr>
          <xdr:cNvCxnSpPr/>
        </xdr:nvCxnSpPr>
        <xdr:spPr>
          <a:xfrm flipH="1">
            <a:off x="18658839" y="8941538"/>
            <a:ext cx="1784188" cy="7797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2" name="Straight Connector 121">
            <a:extLst>
              <a:ext uri="{FF2B5EF4-FFF2-40B4-BE49-F238E27FC236}">
                <a16:creationId xmlns:a16="http://schemas.microsoft.com/office/drawing/2014/main" id="{DA52B2D4-570C-4A16-8BE9-83224C914F55}"/>
              </a:ext>
            </a:extLst>
          </xdr:cNvPr>
          <xdr:cNvCxnSpPr/>
        </xdr:nvCxnSpPr>
        <xdr:spPr>
          <a:xfrm flipH="1" flipV="1">
            <a:off x="17792234" y="9047863"/>
            <a:ext cx="1172466" cy="1878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3" name="Straight Connector 122">
            <a:extLst>
              <a:ext uri="{FF2B5EF4-FFF2-40B4-BE49-F238E27FC236}">
                <a16:creationId xmlns:a16="http://schemas.microsoft.com/office/drawing/2014/main" id="{2B12EF9F-57C6-4DEA-8ECF-B4785FA8BFD7}"/>
              </a:ext>
            </a:extLst>
          </xdr:cNvPr>
          <xdr:cNvCxnSpPr/>
        </xdr:nvCxnSpPr>
        <xdr:spPr>
          <a:xfrm flipH="1" flipV="1">
            <a:off x="17469381" y="7949166"/>
            <a:ext cx="322854" cy="1116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4" name="Straight Connector 123">
            <a:extLst>
              <a:ext uri="{FF2B5EF4-FFF2-40B4-BE49-F238E27FC236}">
                <a16:creationId xmlns:a16="http://schemas.microsoft.com/office/drawing/2014/main" id="{A9321F3E-5D71-4705-8D99-367A304463F9}"/>
              </a:ext>
            </a:extLst>
          </xdr:cNvPr>
          <xdr:cNvCxnSpPr/>
        </xdr:nvCxnSpPr>
        <xdr:spPr>
          <a:xfrm flipH="1" flipV="1">
            <a:off x="17486374" y="7984608"/>
            <a:ext cx="1172466" cy="17543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5" name="Straight Connector 124">
            <a:extLst>
              <a:ext uri="{FF2B5EF4-FFF2-40B4-BE49-F238E27FC236}">
                <a16:creationId xmlns:a16="http://schemas.microsoft.com/office/drawing/2014/main" id="{89268F71-EDA5-402D-A50B-F55EA6478DB5}"/>
              </a:ext>
            </a:extLst>
          </xdr:cNvPr>
          <xdr:cNvCxnSpPr/>
        </xdr:nvCxnSpPr>
        <xdr:spPr>
          <a:xfrm flipV="1">
            <a:off x="17469382" y="7240330"/>
            <a:ext cx="1920123" cy="7088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6" name="Straight Connector 125">
            <a:extLst>
              <a:ext uri="{FF2B5EF4-FFF2-40B4-BE49-F238E27FC236}">
                <a16:creationId xmlns:a16="http://schemas.microsoft.com/office/drawing/2014/main" id="{6A6C5743-DC8D-4AC7-8F40-C1E8B23791AB}"/>
              </a:ext>
            </a:extLst>
          </xdr:cNvPr>
          <xdr:cNvCxnSpPr/>
        </xdr:nvCxnSpPr>
        <xdr:spPr>
          <a:xfrm flipV="1">
            <a:off x="18658840" y="7240329"/>
            <a:ext cx="747658" cy="2480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7" name="Straight Connector 126">
            <a:extLst>
              <a:ext uri="{FF2B5EF4-FFF2-40B4-BE49-F238E27FC236}">
                <a16:creationId xmlns:a16="http://schemas.microsoft.com/office/drawing/2014/main" id="{777065DD-3364-4847-ACAC-EBFA87377360}"/>
              </a:ext>
            </a:extLst>
          </xdr:cNvPr>
          <xdr:cNvCxnSpPr/>
        </xdr:nvCxnSpPr>
        <xdr:spPr>
          <a:xfrm flipV="1">
            <a:off x="19411950" y="6779589"/>
            <a:ext cx="1523851" cy="4689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8" name="Straight Connector 127">
            <a:extLst>
              <a:ext uri="{FF2B5EF4-FFF2-40B4-BE49-F238E27FC236}">
                <a16:creationId xmlns:a16="http://schemas.microsoft.com/office/drawing/2014/main" id="{0BC463A5-6C22-4760-866C-50F894C2A799}"/>
              </a:ext>
            </a:extLst>
          </xdr:cNvPr>
          <xdr:cNvCxnSpPr/>
        </xdr:nvCxnSpPr>
        <xdr:spPr>
          <a:xfrm>
            <a:off x="20901818" y="6815027"/>
            <a:ext cx="1461332" cy="8683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9" name="Straight Connector 128">
            <a:extLst>
              <a:ext uri="{FF2B5EF4-FFF2-40B4-BE49-F238E27FC236}">
                <a16:creationId xmlns:a16="http://schemas.microsoft.com/office/drawing/2014/main" id="{116969BD-E868-4ED2-92F3-7D135A7BF84D}"/>
              </a:ext>
            </a:extLst>
          </xdr:cNvPr>
          <xdr:cNvCxnSpPr/>
        </xdr:nvCxnSpPr>
        <xdr:spPr>
          <a:xfrm flipV="1">
            <a:off x="22057291" y="7683352"/>
            <a:ext cx="288867" cy="2711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0" name="Straight Connector 129">
            <a:extLst>
              <a:ext uri="{FF2B5EF4-FFF2-40B4-BE49-F238E27FC236}">
                <a16:creationId xmlns:a16="http://schemas.microsoft.com/office/drawing/2014/main" id="{F1358612-906D-414C-9543-A8CBDFADE448}"/>
              </a:ext>
            </a:extLst>
          </xdr:cNvPr>
          <xdr:cNvCxnSpPr/>
        </xdr:nvCxnSpPr>
        <xdr:spPr>
          <a:xfrm flipH="1" flipV="1">
            <a:off x="22363151" y="7683352"/>
            <a:ext cx="2344932" cy="102781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1" name="Straight Connector 130">
            <a:extLst>
              <a:ext uri="{FF2B5EF4-FFF2-40B4-BE49-F238E27FC236}">
                <a16:creationId xmlns:a16="http://schemas.microsoft.com/office/drawing/2014/main" id="{6A1FA844-C78B-4150-BF5E-C048C966C292}"/>
              </a:ext>
            </a:extLst>
          </xdr:cNvPr>
          <xdr:cNvCxnSpPr/>
        </xdr:nvCxnSpPr>
        <xdr:spPr>
          <a:xfrm flipH="1" flipV="1">
            <a:off x="22023305" y="7275771"/>
            <a:ext cx="2684778" cy="1417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2" name="Straight Connector 131">
            <a:extLst>
              <a:ext uri="{FF2B5EF4-FFF2-40B4-BE49-F238E27FC236}">
                <a16:creationId xmlns:a16="http://schemas.microsoft.com/office/drawing/2014/main" id="{7C70D678-5B15-44DF-96BB-F1A74C6FC81D}"/>
              </a:ext>
            </a:extLst>
          </xdr:cNvPr>
          <xdr:cNvCxnSpPr/>
        </xdr:nvCxnSpPr>
        <xdr:spPr>
          <a:xfrm flipH="1" flipV="1">
            <a:off x="20935802" y="6797307"/>
            <a:ext cx="1124098" cy="4893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3" name="Straight Connector 132">
            <a:extLst>
              <a:ext uri="{FF2B5EF4-FFF2-40B4-BE49-F238E27FC236}">
                <a16:creationId xmlns:a16="http://schemas.microsoft.com/office/drawing/2014/main" id="{20B42F84-AE2B-49DB-96D4-9D77FD95B4A1}"/>
              </a:ext>
            </a:extLst>
          </xdr:cNvPr>
          <xdr:cNvCxnSpPr/>
        </xdr:nvCxnSpPr>
        <xdr:spPr>
          <a:xfrm flipV="1">
            <a:off x="20426035" y="6810375"/>
            <a:ext cx="490865" cy="211344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104775</xdr:colOff>
      <xdr:row>158</xdr:row>
      <xdr:rowOff>74188</xdr:rowOff>
    </xdr:from>
    <xdr:to>
      <xdr:col>2</xdr:col>
      <xdr:colOff>1371600</xdr:colOff>
      <xdr:row>162</xdr:row>
      <xdr:rowOff>132254</xdr:rowOff>
    </xdr:to>
    <xdr:pic>
      <xdr:nvPicPr>
        <xdr:cNvPr id="134" name="Picture 133" descr="https://www.hariduskeskus.ee/pracmath/eng/pitches_failid/image003.png">
          <a:extLst>
            <a:ext uri="{FF2B5EF4-FFF2-40B4-BE49-F238E27FC236}">
              <a16:creationId xmlns:a16="http://schemas.microsoft.com/office/drawing/2014/main" id="{2AC49BE9-F71C-44B5-B3A0-63D807839DFC}"/>
            </a:ext>
          </a:extLst>
        </xdr:cNvPr>
        <xdr:cNvPicPr>
          <a:picLocks noChangeAspect="1" noChangeArrowheads="1"/>
        </xdr:cNvPicPr>
      </xdr:nvPicPr>
      <xdr:blipFill rotWithShape="1">
        <a:blip xmlns:r="http://schemas.openxmlformats.org/officeDocument/2006/relationships" r:embed="rId10">
          <a:duotone>
            <a:prstClr val="black"/>
            <a:schemeClr val="accent3">
              <a:tint val="45000"/>
              <a:satMod val="400000"/>
            </a:schemeClr>
          </a:duotone>
          <a:extLst>
            <a:ext uri="{BEBA8EAE-BF5A-486C-A8C5-ECC9F3942E4B}">
              <a14:imgProps xmlns:a14="http://schemas.microsoft.com/office/drawing/2010/main">
                <a14:imgLayer r:embed="rId11">
                  <a14:imgEffect>
                    <a14:colorTemperature colorTemp="11200"/>
                  </a14:imgEffect>
                  <a14:imgEffect>
                    <a14:brightnessContrast bright="53000" contrast="-39000"/>
                  </a14:imgEffect>
                </a14:imgLayer>
              </a14:imgProps>
            </a:ext>
            <a:ext uri="{28A0092B-C50C-407E-A947-70E740481C1C}">
              <a14:useLocalDpi xmlns:a14="http://schemas.microsoft.com/office/drawing/2010/main" val="0"/>
            </a:ext>
          </a:extLst>
        </a:blip>
        <a:srcRect l="31215" t="2954" r="30468" b="72500"/>
        <a:stretch/>
      </xdr:blipFill>
      <xdr:spPr bwMode="auto">
        <a:xfrm>
          <a:off x="3505200" y="31916263"/>
          <a:ext cx="1266825" cy="858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76200</xdr:colOff>
      <xdr:row>263</xdr:row>
      <xdr:rowOff>57150</xdr:rowOff>
    </xdr:from>
    <xdr:to>
      <xdr:col>2</xdr:col>
      <xdr:colOff>1381125</xdr:colOff>
      <xdr:row>267</xdr:row>
      <xdr:rowOff>123825</xdr:rowOff>
    </xdr:to>
    <xdr:grpSp>
      <xdr:nvGrpSpPr>
        <xdr:cNvPr id="135" name="Group 134">
          <a:extLst>
            <a:ext uri="{FF2B5EF4-FFF2-40B4-BE49-F238E27FC236}">
              <a16:creationId xmlns:a16="http://schemas.microsoft.com/office/drawing/2014/main" id="{2303BA4C-8E7F-4655-8629-FF822BB4C851}"/>
            </a:ext>
          </a:extLst>
        </xdr:cNvPr>
        <xdr:cNvGrpSpPr/>
      </xdr:nvGrpSpPr>
      <xdr:grpSpPr>
        <a:xfrm>
          <a:off x="3638550" y="50406300"/>
          <a:ext cx="1304925" cy="828675"/>
          <a:chOff x="15154275" y="8496300"/>
          <a:chExt cx="1457325" cy="876300"/>
        </a:xfrm>
      </xdr:grpSpPr>
      <xdr:pic>
        <xdr:nvPicPr>
          <xdr:cNvPr id="136" name="Picture 135" descr="http://www.doctorkish.com/wp-content/uploads/2016/09/344736546455645385.jpg">
            <a:extLst>
              <a:ext uri="{FF2B5EF4-FFF2-40B4-BE49-F238E27FC236}">
                <a16:creationId xmlns:a16="http://schemas.microsoft.com/office/drawing/2014/main" id="{CCCFD334-3655-4734-9B2C-A6D2A4ABA324}"/>
              </a:ext>
            </a:extLst>
          </xdr:cNvPr>
          <xdr:cNvPicPr>
            <a:picLocks noChangeAspect="1" noChangeArrowheads="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colorTemperature colorTemp="4700"/>
                    </a14:imgEffect>
                    <a14:imgEffect>
                      <a14:saturation sat="0"/>
                    </a14:imgEffect>
                  </a14:imgLayer>
                </a14:imgProps>
              </a:ext>
              <a:ext uri="{28A0092B-C50C-407E-A947-70E740481C1C}">
                <a14:useLocalDpi xmlns:a14="http://schemas.microsoft.com/office/drawing/2010/main" val="0"/>
              </a:ext>
            </a:extLst>
          </a:blip>
          <a:srcRect r="66739" b="78302"/>
          <a:stretch/>
        </xdr:blipFill>
        <xdr:spPr bwMode="auto">
          <a:xfrm>
            <a:off x="15154275" y="8496300"/>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37" name="Straight Connector 136">
            <a:extLst>
              <a:ext uri="{FF2B5EF4-FFF2-40B4-BE49-F238E27FC236}">
                <a16:creationId xmlns:a16="http://schemas.microsoft.com/office/drawing/2014/main" id="{7226CF7D-EF57-4DD9-9C60-6E79373224F3}"/>
              </a:ext>
            </a:extLst>
          </xdr:cNvPr>
          <xdr:cNvCxnSpPr/>
        </xdr:nvCxnSpPr>
        <xdr:spPr>
          <a:xfrm>
            <a:off x="15687675" y="859155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38" name="Straight Connector 137">
            <a:extLst>
              <a:ext uri="{FF2B5EF4-FFF2-40B4-BE49-F238E27FC236}">
                <a16:creationId xmlns:a16="http://schemas.microsoft.com/office/drawing/2014/main" id="{062FADE7-0836-4385-B2C1-BB6A67513978}"/>
              </a:ext>
            </a:extLst>
          </xdr:cNvPr>
          <xdr:cNvCxnSpPr/>
        </xdr:nvCxnSpPr>
        <xdr:spPr>
          <a:xfrm>
            <a:off x="15878175" y="88773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39" name="Straight Connector 138">
            <a:extLst>
              <a:ext uri="{FF2B5EF4-FFF2-40B4-BE49-F238E27FC236}">
                <a16:creationId xmlns:a16="http://schemas.microsoft.com/office/drawing/2014/main" id="{C31553DC-8AD1-48D3-81AF-3E0A5AD56F86}"/>
              </a:ext>
            </a:extLst>
          </xdr:cNvPr>
          <xdr:cNvCxnSpPr/>
        </xdr:nvCxnSpPr>
        <xdr:spPr>
          <a:xfrm>
            <a:off x="16202025" y="882967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40" name="Straight Connector 139">
            <a:extLst>
              <a:ext uri="{FF2B5EF4-FFF2-40B4-BE49-F238E27FC236}">
                <a16:creationId xmlns:a16="http://schemas.microsoft.com/office/drawing/2014/main" id="{CF09B080-B39B-4FB6-A1DA-D677E943D273}"/>
              </a:ext>
            </a:extLst>
          </xdr:cNvPr>
          <xdr:cNvCxnSpPr/>
        </xdr:nvCxnSpPr>
        <xdr:spPr>
          <a:xfrm>
            <a:off x="16030575" y="85629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41" name="Straight Arrow Connector 140">
            <a:extLst>
              <a:ext uri="{FF2B5EF4-FFF2-40B4-BE49-F238E27FC236}">
                <a16:creationId xmlns:a16="http://schemas.microsoft.com/office/drawing/2014/main" id="{2C489B90-F5CF-4A36-AA53-4FD040F41E16}"/>
              </a:ext>
            </a:extLst>
          </xdr:cNvPr>
          <xdr:cNvCxnSpPr/>
        </xdr:nvCxnSpPr>
        <xdr:spPr>
          <a:xfrm flipH="1" flipV="1">
            <a:off x="15630525" y="8734425"/>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123825</xdr:colOff>
      <xdr:row>223</xdr:row>
      <xdr:rowOff>57150</xdr:rowOff>
    </xdr:from>
    <xdr:to>
      <xdr:col>2</xdr:col>
      <xdr:colOff>1419225</xdr:colOff>
      <xdr:row>227</xdr:row>
      <xdr:rowOff>142875</xdr:rowOff>
    </xdr:to>
    <xdr:pic>
      <xdr:nvPicPr>
        <xdr:cNvPr id="142" name="Picture 141" descr="http://www.doctorkish.com/wp-content/uploads/2016/09/344736546455645385.jpg">
          <a:extLst>
            <a:ext uri="{FF2B5EF4-FFF2-40B4-BE49-F238E27FC236}">
              <a16:creationId xmlns:a16="http://schemas.microsoft.com/office/drawing/2014/main" id="{43BC5345-E09E-49EE-BB38-9E1E7F09140B}"/>
            </a:ext>
          </a:extLst>
        </xdr:cNvPr>
        <xdr:cNvPicPr>
          <a:picLocks noChangeAspect="1" noChangeArrowheads="1"/>
        </xdr:cNvPicPr>
      </xdr:nvPicPr>
      <xdr:blipFill rotWithShape="1">
        <a:blip xmlns:r="http://schemas.openxmlformats.org/officeDocument/2006/relationships" r:embed="rId4">
          <a:duotone>
            <a:prstClr val="black"/>
            <a:schemeClr val="accent3">
              <a:tint val="45000"/>
              <a:satMod val="400000"/>
            </a:schemeClr>
          </a:duotone>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rcRect l="69130" t="50000" r="1305" b="29010"/>
        <a:stretch/>
      </xdr:blipFill>
      <xdr:spPr bwMode="auto">
        <a:xfrm>
          <a:off x="3524250" y="44900850"/>
          <a:ext cx="12954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123825</xdr:colOff>
      <xdr:row>228</xdr:row>
      <xdr:rowOff>47625</xdr:rowOff>
    </xdr:from>
    <xdr:to>
      <xdr:col>2</xdr:col>
      <xdr:colOff>1419225</xdr:colOff>
      <xdr:row>232</xdr:row>
      <xdr:rowOff>133350</xdr:rowOff>
    </xdr:to>
    <xdr:pic>
      <xdr:nvPicPr>
        <xdr:cNvPr id="143" name="Picture 142" descr="http://www.doctorkish.com/wp-content/uploads/2016/09/344736546455645385.jpg">
          <a:extLst>
            <a:ext uri="{FF2B5EF4-FFF2-40B4-BE49-F238E27FC236}">
              <a16:creationId xmlns:a16="http://schemas.microsoft.com/office/drawing/2014/main" id="{AF2F33E5-3B70-4831-9468-3A9AFFA6860B}"/>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69130" t="50000" r="1305" b="29010"/>
        <a:stretch/>
      </xdr:blipFill>
      <xdr:spPr bwMode="auto">
        <a:xfrm>
          <a:off x="3524250" y="45891450"/>
          <a:ext cx="12954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218</xdr:row>
      <xdr:rowOff>47625</xdr:rowOff>
    </xdr:from>
    <xdr:to>
      <xdr:col>2</xdr:col>
      <xdr:colOff>1409700</xdr:colOff>
      <xdr:row>222</xdr:row>
      <xdr:rowOff>133350</xdr:rowOff>
    </xdr:to>
    <xdr:pic>
      <xdr:nvPicPr>
        <xdr:cNvPr id="144" name="Picture 143" descr="http://www.doctorkish.com/wp-content/uploads/2016/09/344736546455645385.jpg">
          <a:extLst>
            <a:ext uri="{FF2B5EF4-FFF2-40B4-BE49-F238E27FC236}">
              <a16:creationId xmlns:a16="http://schemas.microsoft.com/office/drawing/2014/main" id="{D2278720-3C0A-42B3-B2C8-A65307553215}"/>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69130" t="50000" r="1305" b="29010"/>
        <a:stretch/>
      </xdr:blipFill>
      <xdr:spPr bwMode="auto">
        <a:xfrm>
          <a:off x="3514725" y="43891200"/>
          <a:ext cx="12954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448</xdr:row>
      <xdr:rowOff>57150</xdr:rowOff>
    </xdr:from>
    <xdr:to>
      <xdr:col>2</xdr:col>
      <xdr:colOff>1287552</xdr:colOff>
      <xdr:row>453</xdr:row>
      <xdr:rowOff>95250</xdr:rowOff>
    </xdr:to>
    <xdr:pic>
      <xdr:nvPicPr>
        <xdr:cNvPr id="145" name="Picture 144" descr="Window types by shape (C) Carson Dunlop Associates â¦">
          <a:extLst>
            <a:ext uri="{FF2B5EF4-FFF2-40B4-BE49-F238E27FC236}">
              <a16:creationId xmlns:a16="http://schemas.microsoft.com/office/drawing/2014/main" id="{90E73125-E435-4151-9547-CEE253DF5460}"/>
            </a:ext>
          </a:extLst>
        </xdr:cNvPr>
        <xdr:cNvPicPr>
          <a:picLocks noChangeAspect="1" noChangeArrowheads="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sharpenSoften amount="10000"/>
                  </a14:imgEffect>
                  <a14:imgEffect>
                    <a14:colorTemperature colorTemp="11200"/>
                  </a14:imgEffect>
                  <a14:imgEffect>
                    <a14:saturation sat="0"/>
                  </a14:imgEffect>
                </a14:imgLayer>
              </a14:imgProps>
            </a:ext>
            <a:ext uri="{28A0092B-C50C-407E-A947-70E740481C1C}">
              <a14:useLocalDpi xmlns:a14="http://schemas.microsoft.com/office/drawing/2010/main" val="0"/>
            </a:ext>
          </a:extLst>
        </a:blip>
        <a:srcRect l="4965" t="4438" r="56914" b="74458"/>
        <a:stretch/>
      </xdr:blipFill>
      <xdr:spPr bwMode="auto">
        <a:xfrm>
          <a:off x="3638550" y="89906475"/>
          <a:ext cx="1043077"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219075</xdr:colOff>
      <xdr:row>456</xdr:row>
      <xdr:rowOff>38100</xdr:rowOff>
    </xdr:from>
    <xdr:to>
      <xdr:col>2</xdr:col>
      <xdr:colOff>1265371</xdr:colOff>
      <xdr:row>461</xdr:row>
      <xdr:rowOff>85725</xdr:rowOff>
    </xdr:to>
    <xdr:pic>
      <xdr:nvPicPr>
        <xdr:cNvPr id="146" name="Picture 145" descr="Window types by shape (C) Carson Dunlop Associates â¦">
          <a:extLst>
            <a:ext uri="{FF2B5EF4-FFF2-40B4-BE49-F238E27FC236}">
              <a16:creationId xmlns:a16="http://schemas.microsoft.com/office/drawing/2014/main" id="{34BEA6E0-5B16-4102-98DB-69419AEC2CDB}"/>
            </a:ext>
          </a:extLst>
        </xdr:cNvPr>
        <xdr:cNvPicPr>
          <a:picLocks noChangeAspect="1" noChangeArrowheads="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sharpenSoften amount="10000"/>
                  </a14:imgEffect>
                  <a14:imgEffect>
                    <a14:colorTemperature colorTemp="11200"/>
                  </a14:imgEffect>
                  <a14:imgEffect>
                    <a14:saturation sat="0"/>
                  </a14:imgEffect>
                </a14:imgLayer>
              </a14:imgProps>
            </a:ext>
            <a:ext uri="{28A0092B-C50C-407E-A947-70E740481C1C}">
              <a14:useLocalDpi xmlns:a14="http://schemas.microsoft.com/office/drawing/2010/main" val="0"/>
            </a:ext>
          </a:extLst>
        </a:blip>
        <a:srcRect l="55142" t="4438" r="6737" b="74458"/>
        <a:stretch/>
      </xdr:blipFill>
      <xdr:spPr bwMode="auto">
        <a:xfrm>
          <a:off x="3619500" y="91487625"/>
          <a:ext cx="1052646"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219075</xdr:colOff>
      <xdr:row>433</xdr:row>
      <xdr:rowOff>37214</xdr:rowOff>
    </xdr:from>
    <xdr:to>
      <xdr:col>2</xdr:col>
      <xdr:colOff>1285401</xdr:colOff>
      <xdr:row>438</xdr:row>
      <xdr:rowOff>104775</xdr:rowOff>
    </xdr:to>
    <xdr:pic>
      <xdr:nvPicPr>
        <xdr:cNvPr id="147" name="Picture 146" descr="Window types by shape (C) Carson Dunlop Associates â¦">
          <a:extLst>
            <a:ext uri="{FF2B5EF4-FFF2-40B4-BE49-F238E27FC236}">
              <a16:creationId xmlns:a16="http://schemas.microsoft.com/office/drawing/2014/main" id="{B76489DC-D55C-4B65-A5DB-941A2E3AE468}"/>
            </a:ext>
          </a:extLst>
        </xdr:cNvPr>
        <xdr:cNvPicPr>
          <a:picLocks noChangeAspect="1" noChangeArrowheads="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sharpenSoften amount="10000"/>
                  </a14:imgEffect>
                  <a14:imgEffect>
                    <a14:colorTemperature colorTemp="11200"/>
                  </a14:imgEffect>
                  <a14:imgEffect>
                    <a14:saturation sat="0"/>
                  </a14:imgEffect>
                </a14:imgLayer>
              </a14:imgProps>
            </a:ext>
            <a:ext uri="{28A0092B-C50C-407E-A947-70E740481C1C}">
              <a14:useLocalDpi xmlns:a14="http://schemas.microsoft.com/office/drawing/2010/main" val="0"/>
            </a:ext>
          </a:extLst>
        </a:blip>
        <a:srcRect l="55319" t="51874" r="6560" b="27021"/>
        <a:stretch/>
      </xdr:blipFill>
      <xdr:spPr bwMode="auto">
        <a:xfrm>
          <a:off x="3619500" y="86886164"/>
          <a:ext cx="1072676" cy="1067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219075</xdr:colOff>
      <xdr:row>440</xdr:row>
      <xdr:rowOff>76201</xdr:rowOff>
    </xdr:from>
    <xdr:to>
      <xdr:col>2</xdr:col>
      <xdr:colOff>1276350</xdr:colOff>
      <xdr:row>445</xdr:row>
      <xdr:rowOff>85726</xdr:rowOff>
    </xdr:to>
    <xdr:pic>
      <xdr:nvPicPr>
        <xdr:cNvPr id="148" name="Picture 147" descr="Window types by shape (C) Carson Dunlop Associates â¦">
          <a:extLst>
            <a:ext uri="{FF2B5EF4-FFF2-40B4-BE49-F238E27FC236}">
              <a16:creationId xmlns:a16="http://schemas.microsoft.com/office/drawing/2014/main" id="{07E151AA-4FFB-47AD-9B8D-50D1FA7113BA}"/>
            </a:ext>
          </a:extLst>
        </xdr:cNvPr>
        <xdr:cNvPicPr>
          <a:picLocks noChangeAspect="1" noChangeArrowheads="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sharpenSoften amount="10000"/>
                  </a14:imgEffect>
                  <a14:imgEffect>
                    <a14:colorTemperature colorTemp="11200"/>
                  </a14:imgEffect>
                  <a14:imgEffect>
                    <a14:saturation sat="0"/>
                  </a14:imgEffect>
                </a14:imgLayer>
              </a14:imgProps>
            </a:ext>
            <a:ext uri="{28A0092B-C50C-407E-A947-70E740481C1C}">
              <a14:useLocalDpi xmlns:a14="http://schemas.microsoft.com/office/drawing/2010/main" val="0"/>
            </a:ext>
          </a:extLst>
        </a:blip>
        <a:srcRect l="54965" t="28009" r="6560" b="50788"/>
        <a:stretch/>
      </xdr:blipFill>
      <xdr:spPr bwMode="auto">
        <a:xfrm>
          <a:off x="3619500" y="88325326"/>
          <a:ext cx="105727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238124</xdr:colOff>
      <xdr:row>463</xdr:row>
      <xdr:rowOff>66675</xdr:rowOff>
    </xdr:from>
    <xdr:to>
      <xdr:col>2</xdr:col>
      <xdr:colOff>1295399</xdr:colOff>
      <xdr:row>468</xdr:row>
      <xdr:rowOff>114300</xdr:rowOff>
    </xdr:to>
    <xdr:pic>
      <xdr:nvPicPr>
        <xdr:cNvPr id="149" name="Picture 148">
          <a:extLst>
            <a:ext uri="{FF2B5EF4-FFF2-40B4-BE49-F238E27FC236}">
              <a16:creationId xmlns:a16="http://schemas.microsoft.com/office/drawing/2014/main" id="{CE09B9F6-6A8A-42DB-A6C6-E2852A31A677}"/>
            </a:ext>
          </a:extLst>
        </xdr:cNvPr>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colorTemperature colorTemp="3700"/>
                  </a14:imgEffect>
                  <a14:imgEffect>
                    <a14:saturation sat="0"/>
                  </a14:imgEffect>
                </a14:imgLayer>
              </a14:imgProps>
            </a:ext>
            <a:ext uri="{28A0092B-C50C-407E-A947-70E740481C1C}">
              <a14:useLocalDpi xmlns:a14="http://schemas.microsoft.com/office/drawing/2010/main" val="0"/>
            </a:ext>
          </a:extLst>
        </a:blip>
        <a:srcRect l="35665" t="25955" r="37074" b="13761"/>
        <a:stretch/>
      </xdr:blipFill>
      <xdr:spPr bwMode="auto">
        <a:xfrm>
          <a:off x="3638549" y="92916375"/>
          <a:ext cx="1057275" cy="10477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257175</xdr:colOff>
      <xdr:row>478</xdr:row>
      <xdr:rowOff>57150</xdr:rowOff>
    </xdr:from>
    <xdr:to>
      <xdr:col>2</xdr:col>
      <xdr:colOff>1304925</xdr:colOff>
      <xdr:row>483</xdr:row>
      <xdr:rowOff>66675</xdr:rowOff>
    </xdr:to>
    <xdr:pic>
      <xdr:nvPicPr>
        <xdr:cNvPr id="150" name="Picture 149">
          <a:extLst>
            <a:ext uri="{FF2B5EF4-FFF2-40B4-BE49-F238E27FC236}">
              <a16:creationId xmlns:a16="http://schemas.microsoft.com/office/drawing/2014/main" id="{7C9DA7F3-2E66-4DDD-94C8-7F1CA4054F3D}"/>
            </a:ext>
          </a:extLst>
        </xdr:cNvPr>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colorTemperature colorTemp="3700"/>
                  </a14:imgEffect>
                  <a14:imgEffect>
                    <a14:saturation sat="0"/>
                  </a14:imgEffect>
                </a14:imgLayer>
              </a14:imgProps>
            </a:ext>
            <a:ext uri="{28A0092B-C50C-407E-A947-70E740481C1C}">
              <a14:useLocalDpi xmlns:a14="http://schemas.microsoft.com/office/drawing/2010/main" val="0"/>
            </a:ext>
          </a:extLst>
        </a:blip>
        <a:srcRect l="37910" t="27419" r="36206" b="14105"/>
        <a:stretch/>
      </xdr:blipFill>
      <xdr:spPr bwMode="auto">
        <a:xfrm>
          <a:off x="3657600" y="95907225"/>
          <a:ext cx="1047750" cy="10096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228600</xdr:colOff>
      <xdr:row>470</xdr:row>
      <xdr:rowOff>47624</xdr:rowOff>
    </xdr:from>
    <xdr:to>
      <xdr:col>2</xdr:col>
      <xdr:colOff>1285875</xdr:colOff>
      <xdr:row>475</xdr:row>
      <xdr:rowOff>76200</xdr:rowOff>
    </xdr:to>
    <xdr:pic>
      <xdr:nvPicPr>
        <xdr:cNvPr id="151" name="Picture 150">
          <a:extLst>
            <a:ext uri="{FF2B5EF4-FFF2-40B4-BE49-F238E27FC236}">
              <a16:creationId xmlns:a16="http://schemas.microsoft.com/office/drawing/2014/main" id="{B0D4F5E4-6B80-4339-A50B-219FE1A65AAE}"/>
            </a:ext>
          </a:extLst>
        </xdr:cNvPr>
        <xdr:cNvPicPr/>
      </xdr:nvPicPr>
      <xdr:blipFill rotWithShape="1">
        <a:blip xmlns:r="http://schemas.openxmlformats.org/officeDocument/2006/relationships" r:embed="rId18" cstate="print">
          <a:extLst>
            <a:ext uri="{BEBA8EAE-BF5A-486C-A8C5-ECC9F3942E4B}">
              <a14:imgProps xmlns:a14="http://schemas.microsoft.com/office/drawing/2010/main">
                <a14:imgLayer r:embed="rId19">
                  <a14:imgEffect>
                    <a14:colorTemperature colorTemp="3700"/>
                  </a14:imgEffect>
                  <a14:imgEffect>
                    <a14:saturation sat="0"/>
                  </a14:imgEffect>
                </a14:imgLayer>
              </a14:imgProps>
            </a:ext>
            <a:ext uri="{28A0092B-C50C-407E-A947-70E740481C1C}">
              <a14:useLocalDpi xmlns:a14="http://schemas.microsoft.com/office/drawing/2010/main" val="0"/>
            </a:ext>
          </a:extLst>
        </a:blip>
        <a:srcRect l="35824" t="24617" r="33475" b="9553"/>
        <a:stretch/>
      </xdr:blipFill>
      <xdr:spPr bwMode="auto">
        <a:xfrm>
          <a:off x="3629025" y="94297499"/>
          <a:ext cx="1057275" cy="102870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247651</xdr:colOff>
      <xdr:row>485</xdr:row>
      <xdr:rowOff>47626</xdr:rowOff>
    </xdr:from>
    <xdr:to>
      <xdr:col>2</xdr:col>
      <xdr:colOff>1304925</xdr:colOff>
      <xdr:row>490</xdr:row>
      <xdr:rowOff>95251</xdr:rowOff>
    </xdr:to>
    <xdr:pic>
      <xdr:nvPicPr>
        <xdr:cNvPr id="152" name="Picture 151">
          <a:extLst>
            <a:ext uri="{FF2B5EF4-FFF2-40B4-BE49-F238E27FC236}">
              <a16:creationId xmlns:a16="http://schemas.microsoft.com/office/drawing/2014/main" id="{0046490D-14A5-4251-B190-51BA5D8AC693}"/>
            </a:ext>
          </a:extLst>
        </xdr:cNvPr>
        <xdr:cNvPicPr/>
      </xdr:nvPicPr>
      <xdr:blipFill rotWithShape="1">
        <a:blip xmlns:r="http://schemas.openxmlformats.org/officeDocument/2006/relationships" r:embed="rId20" cstate="print">
          <a:extLst>
            <a:ext uri="{BEBA8EAE-BF5A-486C-A8C5-ECC9F3942E4B}">
              <a14:imgProps xmlns:a14="http://schemas.microsoft.com/office/drawing/2010/main">
                <a14:imgLayer r:embed="rId21">
                  <a14:imgEffect>
                    <a14:colorTemperature colorTemp="3700"/>
                  </a14:imgEffect>
                  <a14:imgEffect>
                    <a14:saturation sat="0"/>
                  </a14:imgEffect>
                </a14:imgLayer>
              </a14:imgProps>
            </a:ext>
            <a:ext uri="{28A0092B-C50C-407E-A947-70E740481C1C}">
              <a14:useLocalDpi xmlns:a14="http://schemas.microsoft.com/office/drawing/2010/main" val="0"/>
            </a:ext>
          </a:extLst>
        </a:blip>
        <a:srcRect l="19696" t="28819" r="67940" b="18178"/>
        <a:stretch/>
      </xdr:blipFill>
      <xdr:spPr bwMode="auto">
        <a:xfrm>
          <a:off x="3648076" y="97297876"/>
          <a:ext cx="1057274" cy="10477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200025</xdr:colOff>
      <xdr:row>492</xdr:row>
      <xdr:rowOff>57150</xdr:rowOff>
    </xdr:from>
    <xdr:to>
      <xdr:col>2</xdr:col>
      <xdr:colOff>1276350</xdr:colOff>
      <xdr:row>497</xdr:row>
      <xdr:rowOff>95250</xdr:rowOff>
    </xdr:to>
    <xdr:pic>
      <xdr:nvPicPr>
        <xdr:cNvPr id="153" name="Picture 152">
          <a:extLst>
            <a:ext uri="{FF2B5EF4-FFF2-40B4-BE49-F238E27FC236}">
              <a16:creationId xmlns:a16="http://schemas.microsoft.com/office/drawing/2014/main" id="{543A928C-596E-4EBD-9470-927DF60281D3}"/>
            </a:ext>
          </a:extLst>
        </xdr:cNvPr>
        <xdr:cNvPicPr/>
      </xdr:nvPicPr>
      <xdr:blipFill rotWithShape="1">
        <a:blip xmlns:r="http://schemas.openxmlformats.org/officeDocument/2006/relationships" r:embed="rId22" cstate="print">
          <a:extLst>
            <a:ext uri="{BEBA8EAE-BF5A-486C-A8C5-ECC9F3942E4B}">
              <a14:imgProps xmlns:a14="http://schemas.microsoft.com/office/drawing/2010/main">
                <a14:imgLayer r:embed="rId23">
                  <a14:imgEffect>
                    <a14:colorTemperature colorTemp="3700"/>
                  </a14:imgEffect>
                  <a14:imgEffect>
                    <a14:saturation sat="0"/>
                  </a14:imgEffect>
                </a14:imgLayer>
              </a14:imgProps>
            </a:ext>
            <a:ext uri="{28A0092B-C50C-407E-A947-70E740481C1C}">
              <a14:useLocalDpi xmlns:a14="http://schemas.microsoft.com/office/drawing/2010/main" val="0"/>
            </a:ext>
          </a:extLst>
        </a:blip>
        <a:srcRect l="20291" t="28443" r="67209" b="13373"/>
        <a:stretch/>
      </xdr:blipFill>
      <xdr:spPr bwMode="auto">
        <a:xfrm>
          <a:off x="3600450" y="98707575"/>
          <a:ext cx="1076325" cy="1038225"/>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104775</xdr:colOff>
      <xdr:row>48</xdr:row>
      <xdr:rowOff>57147</xdr:rowOff>
    </xdr:from>
    <xdr:to>
      <xdr:col>2</xdr:col>
      <xdr:colOff>1381125</xdr:colOff>
      <xdr:row>52</xdr:row>
      <xdr:rowOff>104774</xdr:rowOff>
    </xdr:to>
    <xdr:grpSp>
      <xdr:nvGrpSpPr>
        <xdr:cNvPr id="154" name="Group 153">
          <a:extLst>
            <a:ext uri="{FF2B5EF4-FFF2-40B4-BE49-F238E27FC236}">
              <a16:creationId xmlns:a16="http://schemas.microsoft.com/office/drawing/2014/main" id="{BF3F20EF-4200-49FB-B513-65AB4FAADDB7}"/>
            </a:ext>
          </a:extLst>
        </xdr:cNvPr>
        <xdr:cNvGrpSpPr/>
      </xdr:nvGrpSpPr>
      <xdr:grpSpPr>
        <a:xfrm>
          <a:off x="3667125" y="9448797"/>
          <a:ext cx="1276350" cy="809627"/>
          <a:chOff x="4781550" y="24115985"/>
          <a:chExt cx="2562225" cy="1628445"/>
        </a:xfrm>
      </xdr:grpSpPr>
      <xdr:grpSp>
        <xdr:nvGrpSpPr>
          <xdr:cNvPr id="155" name="Group 154">
            <a:extLst>
              <a:ext uri="{FF2B5EF4-FFF2-40B4-BE49-F238E27FC236}">
                <a16:creationId xmlns:a16="http://schemas.microsoft.com/office/drawing/2014/main" id="{12E7AA17-81F0-4C71-8513-146217F6D28C}"/>
              </a:ext>
            </a:extLst>
          </xdr:cNvPr>
          <xdr:cNvGrpSpPr/>
        </xdr:nvGrpSpPr>
        <xdr:grpSpPr>
          <a:xfrm>
            <a:off x="4781550" y="24115985"/>
            <a:ext cx="2562225" cy="1628445"/>
            <a:chOff x="4781550" y="24115985"/>
            <a:chExt cx="2562225" cy="1628445"/>
          </a:xfrm>
        </xdr:grpSpPr>
        <xdr:pic>
          <xdr:nvPicPr>
            <xdr:cNvPr id="157" name="Picture 156" descr="Related image">
              <a:extLst>
                <a:ext uri="{FF2B5EF4-FFF2-40B4-BE49-F238E27FC236}">
                  <a16:creationId xmlns:a16="http://schemas.microsoft.com/office/drawing/2014/main" id="{82362F53-5CC7-4E7C-B0F0-437DCF0CB9E7}"/>
                </a:ext>
              </a:extLst>
            </xdr:cNvPr>
            <xdr:cNvPicPr>
              <a:picLocks noChangeAspect="1" noChangeArrowheads="1"/>
            </xdr:cNvPicPr>
          </xdr:nvPicPr>
          <xdr:blipFill rotWithShape="1">
            <a:blip xmlns:r="http://schemas.openxmlformats.org/officeDocument/2006/relationships" r:embed="rId24">
              <a:duotone>
                <a:prstClr val="black"/>
                <a:schemeClr val="accent3">
                  <a:tint val="45000"/>
                  <a:satMod val="400000"/>
                </a:schemeClr>
              </a:duotone>
              <a:extLst>
                <a:ext uri="{BEBA8EAE-BF5A-486C-A8C5-ECC9F3942E4B}">
                  <a14:imgProps xmlns:a14="http://schemas.microsoft.com/office/drawing/2010/main">
                    <a14:imgLayer r:embed="rId25">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t="6897" b="8046"/>
            <a:stretch/>
          </xdr:blipFill>
          <xdr:spPr bwMode="auto">
            <a:xfrm>
              <a:off x="4781550" y="24115985"/>
              <a:ext cx="2562225" cy="162844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58" name="Group 157">
              <a:extLst>
                <a:ext uri="{FF2B5EF4-FFF2-40B4-BE49-F238E27FC236}">
                  <a16:creationId xmlns:a16="http://schemas.microsoft.com/office/drawing/2014/main" id="{E59BB722-699D-45B4-9B18-AC6BAF89363E}"/>
                </a:ext>
              </a:extLst>
            </xdr:cNvPr>
            <xdr:cNvGrpSpPr/>
          </xdr:nvGrpSpPr>
          <xdr:grpSpPr>
            <a:xfrm>
              <a:off x="5800725" y="24469726"/>
              <a:ext cx="523875" cy="1000124"/>
              <a:chOff x="5800725" y="24469726"/>
              <a:chExt cx="523875" cy="1000124"/>
            </a:xfrm>
          </xdr:grpSpPr>
          <xdr:cxnSp macro="">
            <xdr:nvCxnSpPr>
              <xdr:cNvPr id="162" name="Straight Connector 161">
                <a:extLst>
                  <a:ext uri="{FF2B5EF4-FFF2-40B4-BE49-F238E27FC236}">
                    <a16:creationId xmlns:a16="http://schemas.microsoft.com/office/drawing/2014/main" id="{60B139FD-B2B7-4CCA-8809-A7718F387458}"/>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163" name="Straight Connector 162">
                <a:extLst>
                  <a:ext uri="{FF2B5EF4-FFF2-40B4-BE49-F238E27FC236}">
                    <a16:creationId xmlns:a16="http://schemas.microsoft.com/office/drawing/2014/main" id="{AB80CFAC-4FC4-4868-A121-3A795FA2952D}"/>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nvGrpSpPr>
            <xdr:cNvPr id="159" name="Group 158">
              <a:extLst>
                <a:ext uri="{FF2B5EF4-FFF2-40B4-BE49-F238E27FC236}">
                  <a16:creationId xmlns:a16="http://schemas.microsoft.com/office/drawing/2014/main" id="{1E634C1A-1B34-475A-AB74-1C68A1331722}"/>
                </a:ext>
              </a:extLst>
            </xdr:cNvPr>
            <xdr:cNvGrpSpPr/>
          </xdr:nvGrpSpPr>
          <xdr:grpSpPr>
            <a:xfrm>
              <a:off x="6276974" y="24260175"/>
              <a:ext cx="504000" cy="1000124"/>
              <a:chOff x="5800725" y="24469726"/>
              <a:chExt cx="523875" cy="1000124"/>
            </a:xfrm>
          </xdr:grpSpPr>
          <xdr:cxnSp macro="">
            <xdr:nvCxnSpPr>
              <xdr:cNvPr id="160" name="Straight Connector 159">
                <a:extLst>
                  <a:ext uri="{FF2B5EF4-FFF2-40B4-BE49-F238E27FC236}">
                    <a16:creationId xmlns:a16="http://schemas.microsoft.com/office/drawing/2014/main" id="{F5E3C59C-DF2B-4E92-A908-7E8C1FCFE930}"/>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161" name="Straight Connector 160">
                <a:extLst>
                  <a:ext uri="{FF2B5EF4-FFF2-40B4-BE49-F238E27FC236}">
                    <a16:creationId xmlns:a16="http://schemas.microsoft.com/office/drawing/2014/main" id="{7FFF9C4E-D525-4586-933D-6D047BF134F9}"/>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cxnSp macro="">
        <xdr:nvCxnSpPr>
          <xdr:cNvPr id="156" name="Straight Arrow Connector 155">
            <a:extLst>
              <a:ext uri="{FF2B5EF4-FFF2-40B4-BE49-F238E27FC236}">
                <a16:creationId xmlns:a16="http://schemas.microsoft.com/office/drawing/2014/main" id="{5DB5EE53-1C0C-408D-B0C2-2C8F069566DB}"/>
              </a:ext>
            </a:extLst>
          </xdr:cNvPr>
          <xdr:cNvCxnSpPr/>
        </xdr:nvCxnSpPr>
        <xdr:spPr>
          <a:xfrm flipH="1" flipV="1">
            <a:off x="5638800" y="24822150"/>
            <a:ext cx="447675" cy="561975"/>
          </a:xfrm>
          <a:prstGeom prst="straightConnector1">
            <a:avLst/>
          </a:prstGeom>
          <a:ln w="34925">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114300</xdr:colOff>
      <xdr:row>98</xdr:row>
      <xdr:rowOff>76200</xdr:rowOff>
    </xdr:from>
    <xdr:to>
      <xdr:col>2</xdr:col>
      <xdr:colOff>1390650</xdr:colOff>
      <xdr:row>102</xdr:row>
      <xdr:rowOff>123827</xdr:rowOff>
    </xdr:to>
    <xdr:grpSp>
      <xdr:nvGrpSpPr>
        <xdr:cNvPr id="164" name="Group 163">
          <a:extLst>
            <a:ext uri="{FF2B5EF4-FFF2-40B4-BE49-F238E27FC236}">
              <a16:creationId xmlns:a16="http://schemas.microsoft.com/office/drawing/2014/main" id="{FF0E6B3E-8BB1-47FC-B498-DEB1C88BE0F2}"/>
            </a:ext>
          </a:extLst>
        </xdr:cNvPr>
        <xdr:cNvGrpSpPr/>
      </xdr:nvGrpSpPr>
      <xdr:grpSpPr>
        <a:xfrm>
          <a:off x="3676650" y="18992850"/>
          <a:ext cx="1276350" cy="809627"/>
          <a:chOff x="4781550" y="24115985"/>
          <a:chExt cx="2562225" cy="1628445"/>
        </a:xfrm>
      </xdr:grpSpPr>
      <xdr:grpSp>
        <xdr:nvGrpSpPr>
          <xdr:cNvPr id="165" name="Group 164">
            <a:extLst>
              <a:ext uri="{FF2B5EF4-FFF2-40B4-BE49-F238E27FC236}">
                <a16:creationId xmlns:a16="http://schemas.microsoft.com/office/drawing/2014/main" id="{9D3D51CF-B84B-415E-BEE1-C65B0D0DC596}"/>
              </a:ext>
            </a:extLst>
          </xdr:cNvPr>
          <xdr:cNvGrpSpPr/>
        </xdr:nvGrpSpPr>
        <xdr:grpSpPr>
          <a:xfrm>
            <a:off x="4781550" y="24115985"/>
            <a:ext cx="2562225" cy="1628445"/>
            <a:chOff x="4781550" y="24115985"/>
            <a:chExt cx="2562225" cy="1628445"/>
          </a:xfrm>
        </xdr:grpSpPr>
        <xdr:pic>
          <xdr:nvPicPr>
            <xdr:cNvPr id="167" name="Picture 166" descr="Related image">
              <a:extLst>
                <a:ext uri="{FF2B5EF4-FFF2-40B4-BE49-F238E27FC236}">
                  <a16:creationId xmlns:a16="http://schemas.microsoft.com/office/drawing/2014/main" id="{269CE5A9-E3AF-4658-8D32-C86BF200E3F7}"/>
                </a:ext>
              </a:extLst>
            </xdr:cNvPr>
            <xdr:cNvPicPr>
              <a:picLocks noChangeAspect="1" noChangeArrowheads="1"/>
            </xdr:cNvPicPr>
          </xdr:nvPicPr>
          <xdr:blipFill rotWithShape="1">
            <a:blip xmlns:r="http://schemas.openxmlformats.org/officeDocument/2006/relationships" r:embed="rId24">
              <a:duotone>
                <a:prstClr val="black"/>
                <a:schemeClr val="accent3">
                  <a:tint val="45000"/>
                  <a:satMod val="400000"/>
                </a:schemeClr>
              </a:duotone>
              <a:extLst>
                <a:ext uri="{BEBA8EAE-BF5A-486C-A8C5-ECC9F3942E4B}">
                  <a14:imgProps xmlns:a14="http://schemas.microsoft.com/office/drawing/2010/main">
                    <a14:imgLayer r:embed="rId25">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t="6897" b="8046"/>
            <a:stretch/>
          </xdr:blipFill>
          <xdr:spPr bwMode="auto">
            <a:xfrm>
              <a:off x="4781550" y="24115985"/>
              <a:ext cx="2562225" cy="162844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68" name="Group 167">
              <a:extLst>
                <a:ext uri="{FF2B5EF4-FFF2-40B4-BE49-F238E27FC236}">
                  <a16:creationId xmlns:a16="http://schemas.microsoft.com/office/drawing/2014/main" id="{9072CE58-693D-43BC-A9B3-3AEF2BB97C0D}"/>
                </a:ext>
              </a:extLst>
            </xdr:cNvPr>
            <xdr:cNvGrpSpPr/>
          </xdr:nvGrpSpPr>
          <xdr:grpSpPr>
            <a:xfrm>
              <a:off x="5800725" y="24469726"/>
              <a:ext cx="523875" cy="1000124"/>
              <a:chOff x="5800725" y="24469726"/>
              <a:chExt cx="523875" cy="1000124"/>
            </a:xfrm>
          </xdr:grpSpPr>
          <xdr:cxnSp macro="">
            <xdr:nvCxnSpPr>
              <xdr:cNvPr id="172" name="Straight Connector 171">
                <a:extLst>
                  <a:ext uri="{FF2B5EF4-FFF2-40B4-BE49-F238E27FC236}">
                    <a16:creationId xmlns:a16="http://schemas.microsoft.com/office/drawing/2014/main" id="{0ABCBD16-8D81-47DB-A324-FD344DC2E3AC}"/>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173" name="Straight Connector 172">
                <a:extLst>
                  <a:ext uri="{FF2B5EF4-FFF2-40B4-BE49-F238E27FC236}">
                    <a16:creationId xmlns:a16="http://schemas.microsoft.com/office/drawing/2014/main" id="{8986D0BB-6B93-4B70-9B0F-4AEA9753602F}"/>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nvGrpSpPr>
            <xdr:cNvPr id="169" name="Group 168">
              <a:extLst>
                <a:ext uri="{FF2B5EF4-FFF2-40B4-BE49-F238E27FC236}">
                  <a16:creationId xmlns:a16="http://schemas.microsoft.com/office/drawing/2014/main" id="{79251D52-853E-4E45-A153-A4BC287CE123}"/>
                </a:ext>
              </a:extLst>
            </xdr:cNvPr>
            <xdr:cNvGrpSpPr/>
          </xdr:nvGrpSpPr>
          <xdr:grpSpPr>
            <a:xfrm>
              <a:off x="6276974" y="24260175"/>
              <a:ext cx="504000" cy="1000124"/>
              <a:chOff x="5800725" y="24469726"/>
              <a:chExt cx="523875" cy="1000124"/>
            </a:xfrm>
          </xdr:grpSpPr>
          <xdr:cxnSp macro="">
            <xdr:nvCxnSpPr>
              <xdr:cNvPr id="170" name="Straight Connector 169">
                <a:extLst>
                  <a:ext uri="{FF2B5EF4-FFF2-40B4-BE49-F238E27FC236}">
                    <a16:creationId xmlns:a16="http://schemas.microsoft.com/office/drawing/2014/main" id="{28FF34D2-9BD0-4E42-8859-27F18172CE71}"/>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171" name="Straight Connector 170">
                <a:extLst>
                  <a:ext uri="{FF2B5EF4-FFF2-40B4-BE49-F238E27FC236}">
                    <a16:creationId xmlns:a16="http://schemas.microsoft.com/office/drawing/2014/main" id="{ADC5D26B-7190-446A-AD55-9AF488F3E773}"/>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cxnSp macro="">
        <xdr:nvCxnSpPr>
          <xdr:cNvPr id="166" name="Straight Arrow Connector 165">
            <a:extLst>
              <a:ext uri="{FF2B5EF4-FFF2-40B4-BE49-F238E27FC236}">
                <a16:creationId xmlns:a16="http://schemas.microsoft.com/office/drawing/2014/main" id="{B4492FD2-836F-4DAF-A050-E83638459DAF}"/>
              </a:ext>
            </a:extLst>
          </xdr:cNvPr>
          <xdr:cNvCxnSpPr/>
        </xdr:nvCxnSpPr>
        <xdr:spPr>
          <a:xfrm flipH="1" flipV="1">
            <a:off x="5638800" y="24822150"/>
            <a:ext cx="447675" cy="561975"/>
          </a:xfrm>
          <a:prstGeom prst="straightConnector1">
            <a:avLst/>
          </a:prstGeom>
          <a:ln w="34925">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95250</xdr:colOff>
      <xdr:row>148</xdr:row>
      <xdr:rowOff>57150</xdr:rowOff>
    </xdr:from>
    <xdr:to>
      <xdr:col>2</xdr:col>
      <xdr:colOff>1371600</xdr:colOff>
      <xdr:row>152</xdr:row>
      <xdr:rowOff>104777</xdr:rowOff>
    </xdr:to>
    <xdr:grpSp>
      <xdr:nvGrpSpPr>
        <xdr:cNvPr id="174" name="Group 173">
          <a:extLst>
            <a:ext uri="{FF2B5EF4-FFF2-40B4-BE49-F238E27FC236}">
              <a16:creationId xmlns:a16="http://schemas.microsoft.com/office/drawing/2014/main" id="{1910A39F-6A37-4C23-9FED-37E1CEDA6333}"/>
            </a:ext>
          </a:extLst>
        </xdr:cNvPr>
        <xdr:cNvGrpSpPr/>
      </xdr:nvGrpSpPr>
      <xdr:grpSpPr>
        <a:xfrm>
          <a:off x="3657600" y="28498800"/>
          <a:ext cx="1276350" cy="809627"/>
          <a:chOff x="4781550" y="24115985"/>
          <a:chExt cx="2562225" cy="1628445"/>
        </a:xfrm>
      </xdr:grpSpPr>
      <xdr:grpSp>
        <xdr:nvGrpSpPr>
          <xdr:cNvPr id="175" name="Group 174">
            <a:extLst>
              <a:ext uri="{FF2B5EF4-FFF2-40B4-BE49-F238E27FC236}">
                <a16:creationId xmlns:a16="http://schemas.microsoft.com/office/drawing/2014/main" id="{C23DC9E7-FF61-4DC6-8557-F3A2BB4A5C42}"/>
              </a:ext>
            </a:extLst>
          </xdr:cNvPr>
          <xdr:cNvGrpSpPr/>
        </xdr:nvGrpSpPr>
        <xdr:grpSpPr>
          <a:xfrm>
            <a:off x="4781550" y="24115985"/>
            <a:ext cx="2562225" cy="1628445"/>
            <a:chOff x="4781550" y="24115985"/>
            <a:chExt cx="2562225" cy="1628445"/>
          </a:xfrm>
        </xdr:grpSpPr>
        <xdr:pic>
          <xdr:nvPicPr>
            <xdr:cNvPr id="177" name="Picture 176" descr="Related image">
              <a:extLst>
                <a:ext uri="{FF2B5EF4-FFF2-40B4-BE49-F238E27FC236}">
                  <a16:creationId xmlns:a16="http://schemas.microsoft.com/office/drawing/2014/main" id="{60033570-3151-401A-A227-B1AC96C30202}"/>
                </a:ext>
              </a:extLst>
            </xdr:cNvPr>
            <xdr:cNvPicPr>
              <a:picLocks noChangeAspect="1" noChangeArrowheads="1"/>
            </xdr:cNvPicPr>
          </xdr:nvPicPr>
          <xdr:blipFill rotWithShape="1">
            <a:blip xmlns:r="http://schemas.openxmlformats.org/officeDocument/2006/relationships" r:embed="rId24">
              <a:duotone>
                <a:prstClr val="black"/>
                <a:schemeClr val="accent3">
                  <a:tint val="45000"/>
                  <a:satMod val="400000"/>
                </a:schemeClr>
              </a:duotone>
              <a:extLst>
                <a:ext uri="{BEBA8EAE-BF5A-486C-A8C5-ECC9F3942E4B}">
                  <a14:imgProps xmlns:a14="http://schemas.microsoft.com/office/drawing/2010/main">
                    <a14:imgLayer r:embed="rId25">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t="6897" b="8046"/>
            <a:stretch/>
          </xdr:blipFill>
          <xdr:spPr bwMode="auto">
            <a:xfrm>
              <a:off x="4781550" y="24115985"/>
              <a:ext cx="2562225" cy="162844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78" name="Group 177">
              <a:extLst>
                <a:ext uri="{FF2B5EF4-FFF2-40B4-BE49-F238E27FC236}">
                  <a16:creationId xmlns:a16="http://schemas.microsoft.com/office/drawing/2014/main" id="{534D5BF1-EFE5-4C72-A89F-FA663002C9CF}"/>
                </a:ext>
              </a:extLst>
            </xdr:cNvPr>
            <xdr:cNvGrpSpPr/>
          </xdr:nvGrpSpPr>
          <xdr:grpSpPr>
            <a:xfrm>
              <a:off x="5800725" y="24469726"/>
              <a:ext cx="523875" cy="1000124"/>
              <a:chOff x="5800725" y="24469726"/>
              <a:chExt cx="523875" cy="1000124"/>
            </a:xfrm>
          </xdr:grpSpPr>
          <xdr:cxnSp macro="">
            <xdr:nvCxnSpPr>
              <xdr:cNvPr id="182" name="Straight Connector 181">
                <a:extLst>
                  <a:ext uri="{FF2B5EF4-FFF2-40B4-BE49-F238E27FC236}">
                    <a16:creationId xmlns:a16="http://schemas.microsoft.com/office/drawing/2014/main" id="{DE0C0EF9-E514-4BC4-82AA-6047C6AB19CD}"/>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183" name="Straight Connector 182">
                <a:extLst>
                  <a:ext uri="{FF2B5EF4-FFF2-40B4-BE49-F238E27FC236}">
                    <a16:creationId xmlns:a16="http://schemas.microsoft.com/office/drawing/2014/main" id="{A9D66F70-ACDC-450B-86C5-78CBBCF1A0AF}"/>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nvGrpSpPr>
            <xdr:cNvPr id="179" name="Group 178">
              <a:extLst>
                <a:ext uri="{FF2B5EF4-FFF2-40B4-BE49-F238E27FC236}">
                  <a16:creationId xmlns:a16="http://schemas.microsoft.com/office/drawing/2014/main" id="{6CAC4DF1-DDF0-482E-9CFE-CFA9D91A8D6E}"/>
                </a:ext>
              </a:extLst>
            </xdr:cNvPr>
            <xdr:cNvGrpSpPr/>
          </xdr:nvGrpSpPr>
          <xdr:grpSpPr>
            <a:xfrm>
              <a:off x="6276974" y="24260175"/>
              <a:ext cx="504000" cy="1000124"/>
              <a:chOff x="5800725" y="24469726"/>
              <a:chExt cx="523875" cy="1000124"/>
            </a:xfrm>
          </xdr:grpSpPr>
          <xdr:cxnSp macro="">
            <xdr:nvCxnSpPr>
              <xdr:cNvPr id="180" name="Straight Connector 179">
                <a:extLst>
                  <a:ext uri="{FF2B5EF4-FFF2-40B4-BE49-F238E27FC236}">
                    <a16:creationId xmlns:a16="http://schemas.microsoft.com/office/drawing/2014/main" id="{D4F4C300-45ED-462F-BC97-A7577788901C}"/>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181" name="Straight Connector 180">
                <a:extLst>
                  <a:ext uri="{FF2B5EF4-FFF2-40B4-BE49-F238E27FC236}">
                    <a16:creationId xmlns:a16="http://schemas.microsoft.com/office/drawing/2014/main" id="{8216F20B-3A57-43A5-94A0-4EDC4F9CA540}"/>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cxnSp macro="">
        <xdr:nvCxnSpPr>
          <xdr:cNvPr id="176" name="Straight Arrow Connector 175">
            <a:extLst>
              <a:ext uri="{FF2B5EF4-FFF2-40B4-BE49-F238E27FC236}">
                <a16:creationId xmlns:a16="http://schemas.microsoft.com/office/drawing/2014/main" id="{5E3AC19C-7604-46C9-850F-89AB4F3A516D}"/>
              </a:ext>
            </a:extLst>
          </xdr:cNvPr>
          <xdr:cNvCxnSpPr/>
        </xdr:nvCxnSpPr>
        <xdr:spPr>
          <a:xfrm flipH="1" flipV="1">
            <a:off x="5638800" y="24822150"/>
            <a:ext cx="447675" cy="561975"/>
          </a:xfrm>
          <a:prstGeom prst="straightConnector1">
            <a:avLst/>
          </a:prstGeom>
          <a:ln w="34925">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85725</xdr:colOff>
      <xdr:row>233</xdr:row>
      <xdr:rowOff>76200</xdr:rowOff>
    </xdr:from>
    <xdr:to>
      <xdr:col>2</xdr:col>
      <xdr:colOff>1390650</xdr:colOff>
      <xdr:row>282</xdr:row>
      <xdr:rowOff>147472</xdr:rowOff>
    </xdr:to>
    <xdr:grpSp>
      <xdr:nvGrpSpPr>
        <xdr:cNvPr id="184" name="Group 183">
          <a:extLst>
            <a:ext uri="{FF2B5EF4-FFF2-40B4-BE49-F238E27FC236}">
              <a16:creationId xmlns:a16="http://schemas.microsoft.com/office/drawing/2014/main" id="{EFBCDA5C-68BB-486A-97E5-5415D80FF541}"/>
            </a:ext>
          </a:extLst>
        </xdr:cNvPr>
        <xdr:cNvGrpSpPr/>
      </xdr:nvGrpSpPr>
      <xdr:grpSpPr>
        <a:xfrm>
          <a:off x="3648075" y="44710350"/>
          <a:ext cx="1304925" cy="9405772"/>
          <a:chOff x="3486150" y="35547300"/>
          <a:chExt cx="1304925" cy="9491497"/>
        </a:xfrm>
      </xdr:grpSpPr>
      <xdr:pic>
        <xdr:nvPicPr>
          <xdr:cNvPr id="185" name="Picture 184" descr="http://www.doctorkish.com/wp-content/uploads/2016/09/344736546455645385.jpg">
            <a:extLst>
              <a:ext uri="{FF2B5EF4-FFF2-40B4-BE49-F238E27FC236}">
                <a16:creationId xmlns:a16="http://schemas.microsoft.com/office/drawing/2014/main" id="{AB7E8EC3-8810-4A89-B9AA-600100C53EC1}"/>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3514725" y="37461825"/>
            <a:ext cx="1276350" cy="80962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86" name="Group 185">
            <a:extLst>
              <a:ext uri="{FF2B5EF4-FFF2-40B4-BE49-F238E27FC236}">
                <a16:creationId xmlns:a16="http://schemas.microsoft.com/office/drawing/2014/main" id="{D60731B2-E3E3-423F-95B2-E6A0B6A857B7}"/>
              </a:ext>
            </a:extLst>
          </xdr:cNvPr>
          <xdr:cNvGrpSpPr/>
        </xdr:nvGrpSpPr>
        <xdr:grpSpPr>
          <a:xfrm>
            <a:off x="3486151" y="39423975"/>
            <a:ext cx="1276349" cy="800100"/>
            <a:chOff x="13096875" y="8505825"/>
            <a:chExt cx="1457325" cy="876300"/>
          </a:xfrm>
        </xdr:grpSpPr>
        <xdr:pic>
          <xdr:nvPicPr>
            <xdr:cNvPr id="233" name="Picture 232" descr="http://www.doctorkish.com/wp-content/uploads/2016/09/344736546455645385.jpg">
              <a:extLst>
                <a:ext uri="{FF2B5EF4-FFF2-40B4-BE49-F238E27FC236}">
                  <a16:creationId xmlns:a16="http://schemas.microsoft.com/office/drawing/2014/main" id="{7BC8159E-45C3-4B97-BA89-D36B0CA8F04E}"/>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13096875" y="8505825"/>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234" name="Straight Connector 233">
              <a:extLst>
                <a:ext uri="{FF2B5EF4-FFF2-40B4-BE49-F238E27FC236}">
                  <a16:creationId xmlns:a16="http://schemas.microsoft.com/office/drawing/2014/main" id="{91C7E988-D5FA-424A-A320-713DF1EF2263}"/>
                </a:ext>
              </a:extLst>
            </xdr:cNvPr>
            <xdr:cNvCxnSpPr/>
          </xdr:nvCxnSpPr>
          <xdr:spPr>
            <a:xfrm>
              <a:off x="13630275" y="86010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35" name="Straight Connector 234">
              <a:extLst>
                <a:ext uri="{FF2B5EF4-FFF2-40B4-BE49-F238E27FC236}">
                  <a16:creationId xmlns:a16="http://schemas.microsoft.com/office/drawing/2014/main" id="{05BB8846-866E-495A-A678-A2CAD9201EC3}"/>
                </a:ext>
              </a:extLst>
            </xdr:cNvPr>
            <xdr:cNvCxnSpPr/>
          </xdr:nvCxnSpPr>
          <xdr:spPr>
            <a:xfrm>
              <a:off x="13820775" y="888682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36" name="Straight Connector 235">
              <a:extLst>
                <a:ext uri="{FF2B5EF4-FFF2-40B4-BE49-F238E27FC236}">
                  <a16:creationId xmlns:a16="http://schemas.microsoft.com/office/drawing/2014/main" id="{0DA82DBA-4DA5-411B-9550-CB94B0C3CFDF}"/>
                </a:ext>
              </a:extLst>
            </xdr:cNvPr>
            <xdr:cNvCxnSpPr/>
          </xdr:nvCxnSpPr>
          <xdr:spPr>
            <a:xfrm>
              <a:off x="14144625" y="88392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37" name="Straight Connector 236">
              <a:extLst>
                <a:ext uri="{FF2B5EF4-FFF2-40B4-BE49-F238E27FC236}">
                  <a16:creationId xmlns:a16="http://schemas.microsoft.com/office/drawing/2014/main" id="{F3B4AC3C-85FB-4D25-9CE4-3CFC1A99CA31}"/>
                </a:ext>
              </a:extLst>
            </xdr:cNvPr>
            <xdr:cNvCxnSpPr/>
          </xdr:nvCxnSpPr>
          <xdr:spPr>
            <a:xfrm>
              <a:off x="13973175" y="857250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38" name="Straight Arrow Connector 237">
              <a:extLst>
                <a:ext uri="{FF2B5EF4-FFF2-40B4-BE49-F238E27FC236}">
                  <a16:creationId xmlns:a16="http://schemas.microsoft.com/office/drawing/2014/main" id="{9CCDE7CB-F4AB-477F-B94F-78F32DDCAE69}"/>
                </a:ext>
              </a:extLst>
            </xdr:cNvPr>
            <xdr:cNvCxnSpPr/>
          </xdr:nvCxnSpPr>
          <xdr:spPr>
            <a:xfrm flipH="1" flipV="1">
              <a:off x="13916025" y="8763000"/>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pic>
        <xdr:nvPicPr>
          <xdr:cNvPr id="187" name="Picture 186" descr="http://www.doctorkish.com/wp-content/uploads/2016/09/344736546455645385.jpg">
            <a:extLst>
              <a:ext uri="{FF2B5EF4-FFF2-40B4-BE49-F238E27FC236}">
                <a16:creationId xmlns:a16="http://schemas.microsoft.com/office/drawing/2014/main" id="{82CE662C-FEB7-4656-B801-54B95FBB383E}"/>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1087" t="24528" r="67174" b="54009"/>
          <a:stretch/>
        </xdr:blipFill>
        <xdr:spPr bwMode="auto">
          <a:xfrm>
            <a:off x="3514725" y="38433376"/>
            <a:ext cx="1276350" cy="831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8" name="Picture 187" descr="Image result for roof types">
            <a:extLst>
              <a:ext uri="{FF2B5EF4-FFF2-40B4-BE49-F238E27FC236}">
                <a16:creationId xmlns:a16="http://schemas.microsoft.com/office/drawing/2014/main" id="{72EA8508-F417-4362-90A1-2E992365C943}"/>
              </a:ext>
            </a:extLst>
          </xdr:cNvPr>
          <xdr:cNvPicPr>
            <a:picLocks noChangeAspect="1" noChangeArrowheads="1"/>
          </xdr:cNvPicPr>
        </xdr:nvPicPr>
        <xdr:blipFill rotWithShape="1">
          <a:blip xmlns:r="http://schemas.openxmlformats.org/officeDocument/2006/relationships" r:embed="rId5">
            <a:duotone>
              <a:prstClr val="black"/>
              <a:schemeClr val="accent3">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rcRect l="49429" t="63511" r="29999" b="10623"/>
          <a:stretch/>
        </xdr:blipFill>
        <xdr:spPr bwMode="auto">
          <a:xfrm>
            <a:off x="3495675" y="42271950"/>
            <a:ext cx="1273629" cy="819150"/>
          </a:xfrm>
          <a:prstGeom prst="rect">
            <a:avLst/>
          </a:prstGeom>
          <a:noFill/>
          <a:ln w="9525">
            <a:noFill/>
          </a:ln>
        </xdr:spPr>
      </xdr:pic>
      <xdr:pic>
        <xdr:nvPicPr>
          <xdr:cNvPr id="189" name="Picture 188" descr="Image result for butterfly roof type">
            <a:extLst>
              <a:ext uri="{FF2B5EF4-FFF2-40B4-BE49-F238E27FC236}">
                <a16:creationId xmlns:a16="http://schemas.microsoft.com/office/drawing/2014/main" id="{627A2959-2651-4164-AB83-BDAB74D34095}"/>
              </a:ext>
            </a:extLst>
          </xdr:cNvPr>
          <xdr:cNvPicPr>
            <a:picLocks noChangeAspect="1" noChangeArrowheads="1"/>
          </xdr:cNvPicPr>
        </xdr:nvPicPr>
        <xdr:blipFill rotWithShape="1">
          <a:blip xmlns:r="http://schemas.openxmlformats.org/officeDocument/2006/relationships" r:embed="rId7">
            <a:duotone>
              <a:prstClr val="black"/>
              <a:schemeClr val="accent3">
                <a:tint val="45000"/>
                <a:satMod val="400000"/>
              </a:schemeClr>
            </a:duotone>
            <a:extLst>
              <a:ext uri="{28A0092B-C50C-407E-A947-70E740481C1C}">
                <a14:useLocalDpi xmlns:a14="http://schemas.microsoft.com/office/drawing/2010/main" val="0"/>
              </a:ext>
            </a:extLst>
          </a:blip>
          <a:srcRect l="68850" t="2814" r="3834" b="59091"/>
          <a:stretch/>
        </xdr:blipFill>
        <xdr:spPr bwMode="auto">
          <a:xfrm>
            <a:off x="3505199" y="36461700"/>
            <a:ext cx="1266825" cy="86389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0" name="Picture 189" descr="http://www.doctorkish.com/wp-content/uploads/2016/09/344736546455645385.jpg">
            <a:extLst>
              <a:ext uri="{FF2B5EF4-FFF2-40B4-BE49-F238E27FC236}">
                <a16:creationId xmlns:a16="http://schemas.microsoft.com/office/drawing/2014/main" id="{DBD6126B-B789-4031-956C-3FC050FC9372}"/>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39131" t="77359" r="37173" b="4245"/>
          <a:stretch/>
        </xdr:blipFill>
        <xdr:spPr bwMode="auto">
          <a:xfrm>
            <a:off x="3514725" y="35547300"/>
            <a:ext cx="1266825" cy="797478"/>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91" name="Group 190">
            <a:extLst>
              <a:ext uri="{FF2B5EF4-FFF2-40B4-BE49-F238E27FC236}">
                <a16:creationId xmlns:a16="http://schemas.microsoft.com/office/drawing/2014/main" id="{BB9603B8-AB0D-4CE6-9B6C-A673C247D89D}"/>
              </a:ext>
            </a:extLst>
          </xdr:cNvPr>
          <xdr:cNvGrpSpPr/>
        </xdr:nvGrpSpPr>
        <xdr:grpSpPr>
          <a:xfrm>
            <a:off x="3513145" y="44180600"/>
            <a:ext cx="1266824" cy="858197"/>
            <a:chOff x="17316448" y="6496051"/>
            <a:chExt cx="7629525" cy="5334000"/>
          </a:xfrm>
        </xdr:grpSpPr>
        <xdr:pic>
          <xdr:nvPicPr>
            <xdr:cNvPr id="210" name="Picture 209" descr="Image result for 'L' shaped roof">
              <a:extLst>
                <a:ext uri="{FF2B5EF4-FFF2-40B4-BE49-F238E27FC236}">
                  <a16:creationId xmlns:a16="http://schemas.microsoft.com/office/drawing/2014/main" id="{6AEE2B29-3089-4F61-ACF2-0D6F6F08546F}"/>
                </a:ext>
              </a:extLst>
            </xdr:cNvPr>
            <xdr:cNvPicPr>
              <a:picLocks noChangeAspect="1" noChangeArrowheads="1"/>
            </xdr:cNvPicPr>
          </xdr:nvPicPr>
          <xdr:blipFill rotWithShape="1">
            <a:blip xmlns:r="http://schemas.openxmlformats.org/officeDocument/2006/relationships" r:embed="rId8" cstate="print">
              <a:duotone>
                <a:schemeClr val="bg2">
                  <a:shade val="45000"/>
                  <a:satMod val="135000"/>
                </a:schemeClr>
                <a:prstClr val="white"/>
              </a:duotone>
              <a:extLst>
                <a:ext uri="{BEBA8EAE-BF5A-486C-A8C5-ECC9F3942E4B}">
                  <a14:imgProps xmlns:a14="http://schemas.microsoft.com/office/drawing/2010/main">
                    <a14:imgLayer r:embed="rId9">
                      <a14:imgEffect>
                        <a14:colorTemperature colorTemp="4800"/>
                      </a14:imgEffect>
                      <a14:imgEffect>
                        <a14:saturation sat="0"/>
                      </a14:imgEffect>
                    </a14:imgLayer>
                  </a14:imgProps>
                </a:ext>
                <a:ext uri="{28A0092B-C50C-407E-A947-70E740481C1C}">
                  <a14:useLocalDpi xmlns:a14="http://schemas.microsoft.com/office/drawing/2010/main" val="0"/>
                </a:ext>
              </a:extLst>
            </a:blip>
            <a:srcRect l="11837" t="21659" r="8834" b="8986"/>
            <a:stretch/>
          </xdr:blipFill>
          <xdr:spPr bwMode="auto">
            <a:xfrm>
              <a:off x="17316448" y="6496051"/>
              <a:ext cx="7629525" cy="5334000"/>
            </a:xfrm>
            <a:prstGeom prst="rect">
              <a:avLst/>
            </a:prstGeom>
            <a:solidFill>
              <a:schemeClr val="tx2">
                <a:lumMod val="40000"/>
                <a:lumOff val="60000"/>
              </a:schemeClr>
            </a:solidFill>
            <a:ln w="0">
              <a:noFill/>
            </a:ln>
          </xdr:spPr>
        </xdr:pic>
        <xdr:cxnSp macro="">
          <xdr:nvCxnSpPr>
            <xdr:cNvPr id="211" name="Straight Connector 210">
              <a:extLst>
                <a:ext uri="{FF2B5EF4-FFF2-40B4-BE49-F238E27FC236}">
                  <a16:creationId xmlns:a16="http://schemas.microsoft.com/office/drawing/2014/main" id="{425A1441-0955-44EE-845D-B328AFF4D37C}"/>
                </a:ext>
              </a:extLst>
            </xdr:cNvPr>
            <xdr:cNvCxnSpPr/>
          </xdr:nvCxnSpPr>
          <xdr:spPr>
            <a:xfrm flipH="1" flipV="1">
              <a:off x="18641847" y="9738981"/>
              <a:ext cx="322852" cy="11695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2" name="Straight Connector 211">
              <a:extLst>
                <a:ext uri="{FF2B5EF4-FFF2-40B4-BE49-F238E27FC236}">
                  <a16:creationId xmlns:a16="http://schemas.microsoft.com/office/drawing/2014/main" id="{B789A885-9E3C-4891-997F-4160357AE188}"/>
                </a:ext>
              </a:extLst>
            </xdr:cNvPr>
            <xdr:cNvCxnSpPr/>
          </xdr:nvCxnSpPr>
          <xdr:spPr>
            <a:xfrm flipH="1" flipV="1">
              <a:off x="20443025" y="8906096"/>
              <a:ext cx="33986" cy="1187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3" name="Straight Connector 212">
              <a:extLst>
                <a:ext uri="{FF2B5EF4-FFF2-40B4-BE49-F238E27FC236}">
                  <a16:creationId xmlns:a16="http://schemas.microsoft.com/office/drawing/2014/main" id="{6F3EA530-688E-419E-A309-157DB4C551D9}"/>
                </a:ext>
              </a:extLst>
            </xdr:cNvPr>
            <xdr:cNvCxnSpPr/>
          </xdr:nvCxnSpPr>
          <xdr:spPr>
            <a:xfrm flipV="1">
              <a:off x="21887369" y="10430096"/>
              <a:ext cx="169921" cy="12227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4" name="Straight Connector 213">
              <a:extLst>
                <a:ext uri="{FF2B5EF4-FFF2-40B4-BE49-F238E27FC236}">
                  <a16:creationId xmlns:a16="http://schemas.microsoft.com/office/drawing/2014/main" id="{6BBF2CF1-319C-40FD-8DBE-C648A3E0C1C4}"/>
                </a:ext>
              </a:extLst>
            </xdr:cNvPr>
            <xdr:cNvCxnSpPr/>
          </xdr:nvCxnSpPr>
          <xdr:spPr>
            <a:xfrm flipV="1">
              <a:off x="24300269" y="8711166"/>
              <a:ext cx="407812" cy="115186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5" name="Straight Connector 214">
              <a:extLst>
                <a:ext uri="{FF2B5EF4-FFF2-40B4-BE49-F238E27FC236}">
                  <a16:creationId xmlns:a16="http://schemas.microsoft.com/office/drawing/2014/main" id="{BB92B7E4-5FEF-4A96-96FC-65AB61213E8D}"/>
                </a:ext>
              </a:extLst>
            </xdr:cNvPr>
            <xdr:cNvCxnSpPr/>
          </xdr:nvCxnSpPr>
          <xdr:spPr>
            <a:xfrm flipV="1">
              <a:off x="21887369" y="9845306"/>
              <a:ext cx="2412899" cy="18252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6" name="Straight Connector 215">
              <a:extLst>
                <a:ext uri="{FF2B5EF4-FFF2-40B4-BE49-F238E27FC236}">
                  <a16:creationId xmlns:a16="http://schemas.microsoft.com/office/drawing/2014/main" id="{336A11E7-B546-4752-9629-754787F58734}"/>
                </a:ext>
              </a:extLst>
            </xdr:cNvPr>
            <xdr:cNvCxnSpPr/>
          </xdr:nvCxnSpPr>
          <xdr:spPr>
            <a:xfrm flipH="1" flipV="1">
              <a:off x="20477011" y="10057956"/>
              <a:ext cx="1410358" cy="161260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7" name="Straight Connector 216">
              <a:extLst>
                <a:ext uri="{FF2B5EF4-FFF2-40B4-BE49-F238E27FC236}">
                  <a16:creationId xmlns:a16="http://schemas.microsoft.com/office/drawing/2014/main" id="{CBEC93AF-3131-4745-A3C4-E9EFFAA50F2D}"/>
                </a:ext>
              </a:extLst>
            </xdr:cNvPr>
            <xdr:cNvCxnSpPr/>
          </xdr:nvCxnSpPr>
          <xdr:spPr>
            <a:xfrm flipH="1">
              <a:off x="18964700" y="10093398"/>
              <a:ext cx="1529304" cy="8151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8" name="Straight Connector 217">
              <a:extLst>
                <a:ext uri="{FF2B5EF4-FFF2-40B4-BE49-F238E27FC236}">
                  <a16:creationId xmlns:a16="http://schemas.microsoft.com/office/drawing/2014/main" id="{9558ADED-9E10-4178-AAAE-CE8037D1C4B4}"/>
                </a:ext>
              </a:extLst>
            </xdr:cNvPr>
            <xdr:cNvCxnSpPr/>
          </xdr:nvCxnSpPr>
          <xdr:spPr>
            <a:xfrm flipH="1">
              <a:off x="22040298" y="8711167"/>
              <a:ext cx="2667784" cy="171893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19" name="Straight Connector 218">
              <a:extLst>
                <a:ext uri="{FF2B5EF4-FFF2-40B4-BE49-F238E27FC236}">
                  <a16:creationId xmlns:a16="http://schemas.microsoft.com/office/drawing/2014/main" id="{66611E8E-5734-4B62-AFDD-753A223C25E3}"/>
                </a:ext>
              </a:extLst>
            </xdr:cNvPr>
            <xdr:cNvCxnSpPr/>
          </xdr:nvCxnSpPr>
          <xdr:spPr>
            <a:xfrm flipH="1" flipV="1">
              <a:off x="20460017" y="8923817"/>
              <a:ext cx="1597274" cy="148855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0" name="Straight Connector 219">
              <a:extLst>
                <a:ext uri="{FF2B5EF4-FFF2-40B4-BE49-F238E27FC236}">
                  <a16:creationId xmlns:a16="http://schemas.microsoft.com/office/drawing/2014/main" id="{CB6A171E-E1EF-454D-B10E-685400F7CA5D}"/>
                </a:ext>
              </a:extLst>
            </xdr:cNvPr>
            <xdr:cNvCxnSpPr/>
          </xdr:nvCxnSpPr>
          <xdr:spPr>
            <a:xfrm flipH="1">
              <a:off x="18658839" y="8941538"/>
              <a:ext cx="1784188" cy="7797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1" name="Straight Connector 220">
              <a:extLst>
                <a:ext uri="{FF2B5EF4-FFF2-40B4-BE49-F238E27FC236}">
                  <a16:creationId xmlns:a16="http://schemas.microsoft.com/office/drawing/2014/main" id="{E2B97BE6-9389-4F2B-9083-13D118BEC97B}"/>
                </a:ext>
              </a:extLst>
            </xdr:cNvPr>
            <xdr:cNvCxnSpPr/>
          </xdr:nvCxnSpPr>
          <xdr:spPr>
            <a:xfrm flipH="1" flipV="1">
              <a:off x="17792234" y="9047863"/>
              <a:ext cx="1172466" cy="1878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2" name="Straight Connector 221">
              <a:extLst>
                <a:ext uri="{FF2B5EF4-FFF2-40B4-BE49-F238E27FC236}">
                  <a16:creationId xmlns:a16="http://schemas.microsoft.com/office/drawing/2014/main" id="{358DEE9D-8E83-4396-BA8F-174DEC52308C}"/>
                </a:ext>
              </a:extLst>
            </xdr:cNvPr>
            <xdr:cNvCxnSpPr/>
          </xdr:nvCxnSpPr>
          <xdr:spPr>
            <a:xfrm flipH="1" flipV="1">
              <a:off x="17469381" y="7949166"/>
              <a:ext cx="322854" cy="1116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3" name="Straight Connector 222">
              <a:extLst>
                <a:ext uri="{FF2B5EF4-FFF2-40B4-BE49-F238E27FC236}">
                  <a16:creationId xmlns:a16="http://schemas.microsoft.com/office/drawing/2014/main" id="{518161DA-5EA3-45FE-9B92-1A53F1B03EE9}"/>
                </a:ext>
              </a:extLst>
            </xdr:cNvPr>
            <xdr:cNvCxnSpPr/>
          </xdr:nvCxnSpPr>
          <xdr:spPr>
            <a:xfrm flipH="1" flipV="1">
              <a:off x="17486374" y="7984608"/>
              <a:ext cx="1172466" cy="17543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4" name="Straight Connector 223">
              <a:extLst>
                <a:ext uri="{FF2B5EF4-FFF2-40B4-BE49-F238E27FC236}">
                  <a16:creationId xmlns:a16="http://schemas.microsoft.com/office/drawing/2014/main" id="{43755D15-495D-4C12-A254-576861E08226}"/>
                </a:ext>
              </a:extLst>
            </xdr:cNvPr>
            <xdr:cNvCxnSpPr/>
          </xdr:nvCxnSpPr>
          <xdr:spPr>
            <a:xfrm flipV="1">
              <a:off x="17469382" y="7240330"/>
              <a:ext cx="1920123" cy="7088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5" name="Straight Connector 224">
              <a:extLst>
                <a:ext uri="{FF2B5EF4-FFF2-40B4-BE49-F238E27FC236}">
                  <a16:creationId xmlns:a16="http://schemas.microsoft.com/office/drawing/2014/main" id="{C3EF62BA-3EFE-4942-A602-8D87C60D82BC}"/>
                </a:ext>
              </a:extLst>
            </xdr:cNvPr>
            <xdr:cNvCxnSpPr/>
          </xdr:nvCxnSpPr>
          <xdr:spPr>
            <a:xfrm flipV="1">
              <a:off x="18658841" y="7240327"/>
              <a:ext cx="747659" cy="248092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6" name="Straight Connector 225">
              <a:extLst>
                <a:ext uri="{FF2B5EF4-FFF2-40B4-BE49-F238E27FC236}">
                  <a16:creationId xmlns:a16="http://schemas.microsoft.com/office/drawing/2014/main" id="{83DC0AFF-8B8E-49EF-8D48-76FAC9C615FE}"/>
                </a:ext>
              </a:extLst>
            </xdr:cNvPr>
            <xdr:cNvCxnSpPr/>
          </xdr:nvCxnSpPr>
          <xdr:spPr>
            <a:xfrm flipV="1">
              <a:off x="19411950" y="6779589"/>
              <a:ext cx="1523851" cy="4689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7" name="Straight Connector 226">
              <a:extLst>
                <a:ext uri="{FF2B5EF4-FFF2-40B4-BE49-F238E27FC236}">
                  <a16:creationId xmlns:a16="http://schemas.microsoft.com/office/drawing/2014/main" id="{0ECC41B5-60C1-476F-A576-A1A1EC643D2F}"/>
                </a:ext>
              </a:extLst>
            </xdr:cNvPr>
            <xdr:cNvCxnSpPr/>
          </xdr:nvCxnSpPr>
          <xdr:spPr>
            <a:xfrm>
              <a:off x="20901818" y="6815027"/>
              <a:ext cx="1461332" cy="8683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8" name="Straight Connector 227">
              <a:extLst>
                <a:ext uri="{FF2B5EF4-FFF2-40B4-BE49-F238E27FC236}">
                  <a16:creationId xmlns:a16="http://schemas.microsoft.com/office/drawing/2014/main" id="{2DD67BC0-4C8C-4CC9-ADA6-20A59DD68699}"/>
                </a:ext>
              </a:extLst>
            </xdr:cNvPr>
            <xdr:cNvCxnSpPr/>
          </xdr:nvCxnSpPr>
          <xdr:spPr>
            <a:xfrm flipV="1">
              <a:off x="22057294" y="7683352"/>
              <a:ext cx="288866" cy="27113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9" name="Straight Connector 228">
              <a:extLst>
                <a:ext uri="{FF2B5EF4-FFF2-40B4-BE49-F238E27FC236}">
                  <a16:creationId xmlns:a16="http://schemas.microsoft.com/office/drawing/2014/main" id="{B38C6E1C-2F54-4AD8-818D-D3EE6D90F303}"/>
                </a:ext>
              </a:extLst>
            </xdr:cNvPr>
            <xdr:cNvCxnSpPr/>
          </xdr:nvCxnSpPr>
          <xdr:spPr>
            <a:xfrm flipH="1" flipV="1">
              <a:off x="22363151" y="7683352"/>
              <a:ext cx="2344932" cy="102781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0" name="Straight Connector 229">
              <a:extLst>
                <a:ext uri="{FF2B5EF4-FFF2-40B4-BE49-F238E27FC236}">
                  <a16:creationId xmlns:a16="http://schemas.microsoft.com/office/drawing/2014/main" id="{4A9B8F76-10D1-4CCC-BB96-A3979DFDB93F}"/>
                </a:ext>
              </a:extLst>
            </xdr:cNvPr>
            <xdr:cNvCxnSpPr/>
          </xdr:nvCxnSpPr>
          <xdr:spPr>
            <a:xfrm flipH="1" flipV="1">
              <a:off x="22023305" y="7275771"/>
              <a:ext cx="2684778" cy="1417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1" name="Straight Connector 230">
              <a:extLst>
                <a:ext uri="{FF2B5EF4-FFF2-40B4-BE49-F238E27FC236}">
                  <a16:creationId xmlns:a16="http://schemas.microsoft.com/office/drawing/2014/main" id="{F856308A-1E39-49AC-9F81-5C0B3BAE6E16}"/>
                </a:ext>
              </a:extLst>
            </xdr:cNvPr>
            <xdr:cNvCxnSpPr/>
          </xdr:nvCxnSpPr>
          <xdr:spPr>
            <a:xfrm flipH="1" flipV="1">
              <a:off x="20935802" y="6797307"/>
              <a:ext cx="1124098" cy="4893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2" name="Straight Connector 231">
              <a:extLst>
                <a:ext uri="{FF2B5EF4-FFF2-40B4-BE49-F238E27FC236}">
                  <a16:creationId xmlns:a16="http://schemas.microsoft.com/office/drawing/2014/main" id="{70B8DF97-E43E-41E4-A146-A60745E1D7E2}"/>
                </a:ext>
              </a:extLst>
            </xdr:cNvPr>
            <xdr:cNvCxnSpPr/>
          </xdr:nvCxnSpPr>
          <xdr:spPr>
            <a:xfrm flipV="1">
              <a:off x="20426035" y="6810374"/>
              <a:ext cx="490863" cy="2113445"/>
            </a:xfrm>
            <a:prstGeom prst="line">
              <a:avLst/>
            </a:prstGeom>
          </xdr:spPr>
          <xdr:style>
            <a:lnRef idx="1">
              <a:schemeClr val="dk1"/>
            </a:lnRef>
            <a:fillRef idx="0">
              <a:schemeClr val="dk1"/>
            </a:fillRef>
            <a:effectRef idx="0">
              <a:schemeClr val="dk1"/>
            </a:effectRef>
            <a:fontRef idx="minor">
              <a:schemeClr val="tx1"/>
            </a:fontRef>
          </xdr:style>
        </xdr:cxnSp>
      </xdr:grpSp>
      <xdr:pic>
        <xdr:nvPicPr>
          <xdr:cNvPr id="192" name="Picture 191" descr="https://www.hariduskeskus.ee/pracmath/eng/pitches_failid/image003.png">
            <a:extLst>
              <a:ext uri="{FF2B5EF4-FFF2-40B4-BE49-F238E27FC236}">
                <a16:creationId xmlns:a16="http://schemas.microsoft.com/office/drawing/2014/main" id="{DFF023C5-FA92-4FDD-90DC-438F6BD22618}"/>
              </a:ext>
            </a:extLst>
          </xdr:cNvPr>
          <xdr:cNvPicPr>
            <a:picLocks noChangeAspect="1" noChangeArrowheads="1"/>
          </xdr:cNvPicPr>
        </xdr:nvPicPr>
        <xdr:blipFill rotWithShape="1">
          <a:blip xmlns:r="http://schemas.openxmlformats.org/officeDocument/2006/relationships" r:embed="rId10">
            <a:duotone>
              <a:prstClr val="black"/>
              <a:schemeClr val="accent3">
                <a:tint val="45000"/>
                <a:satMod val="400000"/>
              </a:schemeClr>
            </a:duotone>
            <a:extLst>
              <a:ext uri="{BEBA8EAE-BF5A-486C-A8C5-ECC9F3942E4B}">
                <a14:imgProps xmlns:a14="http://schemas.microsoft.com/office/drawing/2010/main">
                  <a14:imgLayer r:embed="rId11">
                    <a14:imgEffect>
                      <a14:colorTemperature colorTemp="11200"/>
                    </a14:imgEffect>
                    <a14:imgEffect>
                      <a14:brightnessContrast bright="53000" contrast="-39000"/>
                    </a14:imgEffect>
                  </a14:imgLayer>
                </a14:imgProps>
              </a:ext>
              <a:ext uri="{28A0092B-C50C-407E-A947-70E740481C1C}">
                <a14:useLocalDpi xmlns:a14="http://schemas.microsoft.com/office/drawing/2010/main" val="0"/>
              </a:ext>
            </a:extLst>
          </a:blip>
          <a:srcRect l="31215" t="2954" r="30468" b="72500"/>
          <a:stretch/>
        </xdr:blipFill>
        <xdr:spPr bwMode="auto">
          <a:xfrm>
            <a:off x="3524250" y="43231963"/>
            <a:ext cx="1266825" cy="820066"/>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93" name="Group 192">
            <a:extLst>
              <a:ext uri="{FF2B5EF4-FFF2-40B4-BE49-F238E27FC236}">
                <a16:creationId xmlns:a16="http://schemas.microsoft.com/office/drawing/2014/main" id="{ABC630DE-AD9E-454C-B1E4-E57F3A8C292B}"/>
              </a:ext>
            </a:extLst>
          </xdr:cNvPr>
          <xdr:cNvGrpSpPr/>
        </xdr:nvGrpSpPr>
        <xdr:grpSpPr>
          <a:xfrm>
            <a:off x="3505200" y="41328975"/>
            <a:ext cx="1276350" cy="809627"/>
            <a:chOff x="4781550" y="24115985"/>
            <a:chExt cx="2562225" cy="1628445"/>
          </a:xfrm>
        </xdr:grpSpPr>
        <xdr:grpSp>
          <xdr:nvGrpSpPr>
            <xdr:cNvPr id="201" name="Group 200">
              <a:extLst>
                <a:ext uri="{FF2B5EF4-FFF2-40B4-BE49-F238E27FC236}">
                  <a16:creationId xmlns:a16="http://schemas.microsoft.com/office/drawing/2014/main" id="{5EEA27E2-DC3D-48A5-8CE2-EB7E0399E265}"/>
                </a:ext>
              </a:extLst>
            </xdr:cNvPr>
            <xdr:cNvGrpSpPr/>
          </xdr:nvGrpSpPr>
          <xdr:grpSpPr>
            <a:xfrm>
              <a:off x="4781550" y="24115985"/>
              <a:ext cx="2562225" cy="1628445"/>
              <a:chOff x="4781550" y="24115985"/>
              <a:chExt cx="2562225" cy="1628445"/>
            </a:xfrm>
          </xdr:grpSpPr>
          <xdr:pic>
            <xdr:nvPicPr>
              <xdr:cNvPr id="203" name="Picture 202" descr="Related image">
                <a:extLst>
                  <a:ext uri="{FF2B5EF4-FFF2-40B4-BE49-F238E27FC236}">
                    <a16:creationId xmlns:a16="http://schemas.microsoft.com/office/drawing/2014/main" id="{695D5343-50F0-492F-83F8-91331427ADD6}"/>
                  </a:ext>
                </a:extLst>
              </xdr:cNvPr>
              <xdr:cNvPicPr>
                <a:picLocks noChangeAspect="1" noChangeArrowheads="1"/>
              </xdr:cNvPicPr>
            </xdr:nvPicPr>
            <xdr:blipFill rotWithShape="1">
              <a:blip xmlns:r="http://schemas.openxmlformats.org/officeDocument/2006/relationships" r:embed="rId24">
                <a:duotone>
                  <a:prstClr val="black"/>
                  <a:schemeClr val="accent3">
                    <a:tint val="45000"/>
                    <a:satMod val="400000"/>
                  </a:schemeClr>
                </a:duotone>
                <a:extLst>
                  <a:ext uri="{BEBA8EAE-BF5A-486C-A8C5-ECC9F3942E4B}">
                    <a14:imgProps xmlns:a14="http://schemas.microsoft.com/office/drawing/2010/main">
                      <a14:imgLayer r:embed="rId25">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t="6897" b="8046"/>
              <a:stretch/>
            </xdr:blipFill>
            <xdr:spPr bwMode="auto">
              <a:xfrm>
                <a:off x="4781550" y="24115985"/>
                <a:ext cx="2562225" cy="162844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04" name="Group 203">
                <a:extLst>
                  <a:ext uri="{FF2B5EF4-FFF2-40B4-BE49-F238E27FC236}">
                    <a16:creationId xmlns:a16="http://schemas.microsoft.com/office/drawing/2014/main" id="{AF4300E5-91F9-488C-9156-7D79FF8ABDB1}"/>
                  </a:ext>
                </a:extLst>
              </xdr:cNvPr>
              <xdr:cNvGrpSpPr/>
            </xdr:nvGrpSpPr>
            <xdr:grpSpPr>
              <a:xfrm>
                <a:off x="5800725" y="24469726"/>
                <a:ext cx="523875" cy="1000124"/>
                <a:chOff x="5800725" y="24469726"/>
                <a:chExt cx="523875" cy="1000124"/>
              </a:xfrm>
            </xdr:grpSpPr>
            <xdr:cxnSp macro="">
              <xdr:nvCxnSpPr>
                <xdr:cNvPr id="208" name="Straight Connector 207">
                  <a:extLst>
                    <a:ext uri="{FF2B5EF4-FFF2-40B4-BE49-F238E27FC236}">
                      <a16:creationId xmlns:a16="http://schemas.microsoft.com/office/drawing/2014/main" id="{E3CFF12A-81BF-4349-AB6D-4BEF379C6A8D}"/>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209" name="Straight Connector 208">
                  <a:extLst>
                    <a:ext uri="{FF2B5EF4-FFF2-40B4-BE49-F238E27FC236}">
                      <a16:creationId xmlns:a16="http://schemas.microsoft.com/office/drawing/2014/main" id="{F1F1EBF1-C15B-4317-8485-8FC033E8281D}"/>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nvGrpSpPr>
              <xdr:cNvPr id="205" name="Group 204">
                <a:extLst>
                  <a:ext uri="{FF2B5EF4-FFF2-40B4-BE49-F238E27FC236}">
                    <a16:creationId xmlns:a16="http://schemas.microsoft.com/office/drawing/2014/main" id="{7B78FDA1-46CE-4BDF-8ED1-41EF5E2A536B}"/>
                  </a:ext>
                </a:extLst>
              </xdr:cNvPr>
              <xdr:cNvGrpSpPr/>
            </xdr:nvGrpSpPr>
            <xdr:grpSpPr>
              <a:xfrm>
                <a:off x="6276974" y="24260175"/>
                <a:ext cx="504000" cy="1000124"/>
                <a:chOff x="5800725" y="24469726"/>
                <a:chExt cx="523875" cy="1000124"/>
              </a:xfrm>
            </xdr:grpSpPr>
            <xdr:cxnSp macro="">
              <xdr:nvCxnSpPr>
                <xdr:cNvPr id="206" name="Straight Connector 205">
                  <a:extLst>
                    <a:ext uri="{FF2B5EF4-FFF2-40B4-BE49-F238E27FC236}">
                      <a16:creationId xmlns:a16="http://schemas.microsoft.com/office/drawing/2014/main" id="{E4D29CB8-6543-4942-B059-B7B5F4417903}"/>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207" name="Straight Connector 206">
                  <a:extLst>
                    <a:ext uri="{FF2B5EF4-FFF2-40B4-BE49-F238E27FC236}">
                      <a16:creationId xmlns:a16="http://schemas.microsoft.com/office/drawing/2014/main" id="{BE49FBF4-DF48-4678-BC87-9C4CF92B42CD}"/>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cxnSp macro="">
          <xdr:nvCxnSpPr>
            <xdr:cNvPr id="202" name="Straight Arrow Connector 201">
              <a:extLst>
                <a:ext uri="{FF2B5EF4-FFF2-40B4-BE49-F238E27FC236}">
                  <a16:creationId xmlns:a16="http://schemas.microsoft.com/office/drawing/2014/main" id="{ABE78489-31F5-4D89-B0E9-DA56CC1A3AA6}"/>
                </a:ext>
              </a:extLst>
            </xdr:cNvPr>
            <xdr:cNvCxnSpPr/>
          </xdr:nvCxnSpPr>
          <xdr:spPr>
            <a:xfrm flipH="1" flipV="1">
              <a:off x="5638800" y="24822150"/>
              <a:ext cx="447675" cy="561975"/>
            </a:xfrm>
            <a:prstGeom prst="straightConnector1">
              <a:avLst/>
            </a:prstGeom>
            <a:ln w="34925">
              <a:tailEnd type="triangle"/>
            </a:ln>
          </xdr:spPr>
          <xdr:style>
            <a:lnRef idx="1">
              <a:schemeClr val="accent2"/>
            </a:lnRef>
            <a:fillRef idx="0">
              <a:schemeClr val="accent2"/>
            </a:fillRef>
            <a:effectRef idx="0">
              <a:schemeClr val="accent2"/>
            </a:effectRef>
            <a:fontRef idx="minor">
              <a:schemeClr val="tx1"/>
            </a:fontRef>
          </xdr:style>
        </xdr:cxnSp>
      </xdr:grpSp>
      <xdr:grpSp>
        <xdr:nvGrpSpPr>
          <xdr:cNvPr id="194" name="Group 193">
            <a:extLst>
              <a:ext uri="{FF2B5EF4-FFF2-40B4-BE49-F238E27FC236}">
                <a16:creationId xmlns:a16="http://schemas.microsoft.com/office/drawing/2014/main" id="{3217451E-EDE1-4E19-B1B6-852192D1DD2E}"/>
              </a:ext>
            </a:extLst>
          </xdr:cNvPr>
          <xdr:cNvGrpSpPr/>
        </xdr:nvGrpSpPr>
        <xdr:grpSpPr>
          <a:xfrm>
            <a:off x="3486150" y="40343728"/>
            <a:ext cx="1304925" cy="829601"/>
            <a:chOff x="15154275" y="8496300"/>
            <a:chExt cx="1457325" cy="876300"/>
          </a:xfrm>
        </xdr:grpSpPr>
        <xdr:pic>
          <xdr:nvPicPr>
            <xdr:cNvPr id="195" name="Picture 194" descr="http://www.doctorkish.com/wp-content/uploads/2016/09/344736546455645385.jpg">
              <a:extLst>
                <a:ext uri="{FF2B5EF4-FFF2-40B4-BE49-F238E27FC236}">
                  <a16:creationId xmlns:a16="http://schemas.microsoft.com/office/drawing/2014/main" id="{7799F46F-96C5-4A56-B588-4424033FCF59}"/>
                </a:ext>
              </a:extLst>
            </xdr:cNvPr>
            <xdr:cNvPicPr>
              <a:picLocks noChangeAspect="1" noChangeArrowheads="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colorTemperature colorTemp="4700"/>
                      </a14:imgEffect>
                      <a14:imgEffect>
                        <a14:saturation sat="0"/>
                      </a14:imgEffect>
                    </a14:imgLayer>
                  </a14:imgProps>
                </a:ext>
                <a:ext uri="{28A0092B-C50C-407E-A947-70E740481C1C}">
                  <a14:useLocalDpi xmlns:a14="http://schemas.microsoft.com/office/drawing/2010/main" val="0"/>
                </a:ext>
              </a:extLst>
            </a:blip>
            <a:srcRect r="66739" b="78302"/>
            <a:stretch/>
          </xdr:blipFill>
          <xdr:spPr bwMode="auto">
            <a:xfrm>
              <a:off x="15154275" y="8496300"/>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96" name="Straight Connector 195">
              <a:extLst>
                <a:ext uri="{FF2B5EF4-FFF2-40B4-BE49-F238E27FC236}">
                  <a16:creationId xmlns:a16="http://schemas.microsoft.com/office/drawing/2014/main" id="{63370A54-C841-46FE-8A73-4445CBB4F98E}"/>
                </a:ext>
              </a:extLst>
            </xdr:cNvPr>
            <xdr:cNvCxnSpPr/>
          </xdr:nvCxnSpPr>
          <xdr:spPr>
            <a:xfrm>
              <a:off x="15687675" y="859155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97" name="Straight Connector 196">
              <a:extLst>
                <a:ext uri="{FF2B5EF4-FFF2-40B4-BE49-F238E27FC236}">
                  <a16:creationId xmlns:a16="http://schemas.microsoft.com/office/drawing/2014/main" id="{313DAFB4-733D-4409-ABE2-AA0CA8D9E9A5}"/>
                </a:ext>
              </a:extLst>
            </xdr:cNvPr>
            <xdr:cNvCxnSpPr/>
          </xdr:nvCxnSpPr>
          <xdr:spPr>
            <a:xfrm>
              <a:off x="15878175" y="88773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98" name="Straight Connector 197">
              <a:extLst>
                <a:ext uri="{FF2B5EF4-FFF2-40B4-BE49-F238E27FC236}">
                  <a16:creationId xmlns:a16="http://schemas.microsoft.com/office/drawing/2014/main" id="{0579FBD7-5415-4B6C-951F-2EF9C58CFCAB}"/>
                </a:ext>
              </a:extLst>
            </xdr:cNvPr>
            <xdr:cNvCxnSpPr/>
          </xdr:nvCxnSpPr>
          <xdr:spPr>
            <a:xfrm>
              <a:off x="16202025" y="882967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199" name="Straight Connector 198">
              <a:extLst>
                <a:ext uri="{FF2B5EF4-FFF2-40B4-BE49-F238E27FC236}">
                  <a16:creationId xmlns:a16="http://schemas.microsoft.com/office/drawing/2014/main" id="{BCF22636-B144-4DCC-BE24-53D92C582A5F}"/>
                </a:ext>
              </a:extLst>
            </xdr:cNvPr>
            <xdr:cNvCxnSpPr/>
          </xdr:nvCxnSpPr>
          <xdr:spPr>
            <a:xfrm>
              <a:off x="16030575" y="85629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00" name="Straight Arrow Connector 199">
              <a:extLst>
                <a:ext uri="{FF2B5EF4-FFF2-40B4-BE49-F238E27FC236}">
                  <a16:creationId xmlns:a16="http://schemas.microsoft.com/office/drawing/2014/main" id="{84759CAD-12E6-45CD-8CC3-4EEF0BFCD0A3}"/>
                </a:ext>
              </a:extLst>
            </xdr:cNvPr>
            <xdr:cNvCxnSpPr/>
          </xdr:nvCxnSpPr>
          <xdr:spPr>
            <a:xfrm flipH="1" flipV="1">
              <a:off x="15630525" y="8734425"/>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grpSp>
    <xdr:clientData/>
  </xdr:twoCellAnchor>
  <xdr:twoCellAnchor>
    <xdr:from>
      <xdr:col>2</xdr:col>
      <xdr:colOff>77780</xdr:colOff>
      <xdr:row>333</xdr:row>
      <xdr:rowOff>66675</xdr:rowOff>
    </xdr:from>
    <xdr:to>
      <xdr:col>2</xdr:col>
      <xdr:colOff>1382705</xdr:colOff>
      <xdr:row>382</xdr:row>
      <xdr:rowOff>137947</xdr:rowOff>
    </xdr:to>
    <xdr:grpSp>
      <xdr:nvGrpSpPr>
        <xdr:cNvPr id="239" name="Group 238">
          <a:extLst>
            <a:ext uri="{FF2B5EF4-FFF2-40B4-BE49-F238E27FC236}">
              <a16:creationId xmlns:a16="http://schemas.microsoft.com/office/drawing/2014/main" id="{4485DAC2-CB3D-45ED-AA39-C3DDA1C04BFC}"/>
            </a:ext>
          </a:extLst>
        </xdr:cNvPr>
        <xdr:cNvGrpSpPr/>
      </xdr:nvGrpSpPr>
      <xdr:grpSpPr>
        <a:xfrm>
          <a:off x="3640130" y="63750825"/>
          <a:ext cx="1304925" cy="9405772"/>
          <a:chOff x="3478205" y="54778275"/>
          <a:chExt cx="1304925" cy="9491497"/>
        </a:xfrm>
      </xdr:grpSpPr>
      <xdr:pic>
        <xdr:nvPicPr>
          <xdr:cNvPr id="240" name="Picture 239" descr="http://www.doctorkish.com/wp-content/uploads/2016/09/344736546455645385.jpg">
            <a:extLst>
              <a:ext uri="{FF2B5EF4-FFF2-40B4-BE49-F238E27FC236}">
                <a16:creationId xmlns:a16="http://schemas.microsoft.com/office/drawing/2014/main" id="{DB619090-BB74-4DC0-9E86-D48BE64EF3F5}"/>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3497255" y="56683275"/>
            <a:ext cx="1276350" cy="80962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41" name="Group 240">
            <a:extLst>
              <a:ext uri="{FF2B5EF4-FFF2-40B4-BE49-F238E27FC236}">
                <a16:creationId xmlns:a16="http://schemas.microsoft.com/office/drawing/2014/main" id="{939CC709-343B-45D5-8E54-1AADCB4964C1}"/>
              </a:ext>
            </a:extLst>
          </xdr:cNvPr>
          <xdr:cNvGrpSpPr/>
        </xdr:nvGrpSpPr>
        <xdr:grpSpPr>
          <a:xfrm>
            <a:off x="3506781" y="58607325"/>
            <a:ext cx="1276349" cy="800100"/>
            <a:chOff x="13096875" y="8505825"/>
            <a:chExt cx="1457325" cy="876300"/>
          </a:xfrm>
        </xdr:grpSpPr>
        <xdr:pic>
          <xdr:nvPicPr>
            <xdr:cNvPr id="288" name="Picture 287" descr="http://www.doctorkish.com/wp-content/uploads/2016/09/344736546455645385.jpg">
              <a:extLst>
                <a:ext uri="{FF2B5EF4-FFF2-40B4-BE49-F238E27FC236}">
                  <a16:creationId xmlns:a16="http://schemas.microsoft.com/office/drawing/2014/main" id="{F6EBD15B-6C8E-489B-B027-D9133CF2BE97}"/>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13096875" y="8505825"/>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289" name="Straight Connector 288">
              <a:extLst>
                <a:ext uri="{FF2B5EF4-FFF2-40B4-BE49-F238E27FC236}">
                  <a16:creationId xmlns:a16="http://schemas.microsoft.com/office/drawing/2014/main" id="{2214D72B-ACA8-4672-8969-04D95C720A4E}"/>
                </a:ext>
              </a:extLst>
            </xdr:cNvPr>
            <xdr:cNvCxnSpPr/>
          </xdr:nvCxnSpPr>
          <xdr:spPr>
            <a:xfrm>
              <a:off x="13630275" y="86010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90" name="Straight Connector 289">
              <a:extLst>
                <a:ext uri="{FF2B5EF4-FFF2-40B4-BE49-F238E27FC236}">
                  <a16:creationId xmlns:a16="http://schemas.microsoft.com/office/drawing/2014/main" id="{901399C2-C402-4A8F-A321-83AEF4413B4D}"/>
                </a:ext>
              </a:extLst>
            </xdr:cNvPr>
            <xdr:cNvCxnSpPr/>
          </xdr:nvCxnSpPr>
          <xdr:spPr>
            <a:xfrm>
              <a:off x="13820775" y="888682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91" name="Straight Connector 290">
              <a:extLst>
                <a:ext uri="{FF2B5EF4-FFF2-40B4-BE49-F238E27FC236}">
                  <a16:creationId xmlns:a16="http://schemas.microsoft.com/office/drawing/2014/main" id="{B55D2DC1-A9FA-4E5F-859C-C441A4A9D572}"/>
                </a:ext>
              </a:extLst>
            </xdr:cNvPr>
            <xdr:cNvCxnSpPr/>
          </xdr:nvCxnSpPr>
          <xdr:spPr>
            <a:xfrm>
              <a:off x="14144625" y="88392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92" name="Straight Connector 291">
              <a:extLst>
                <a:ext uri="{FF2B5EF4-FFF2-40B4-BE49-F238E27FC236}">
                  <a16:creationId xmlns:a16="http://schemas.microsoft.com/office/drawing/2014/main" id="{5969E505-1DD2-4B06-BB96-1C3691D46B4F}"/>
                </a:ext>
              </a:extLst>
            </xdr:cNvPr>
            <xdr:cNvCxnSpPr/>
          </xdr:nvCxnSpPr>
          <xdr:spPr>
            <a:xfrm>
              <a:off x="13973175" y="857250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93" name="Straight Arrow Connector 292">
              <a:extLst>
                <a:ext uri="{FF2B5EF4-FFF2-40B4-BE49-F238E27FC236}">
                  <a16:creationId xmlns:a16="http://schemas.microsoft.com/office/drawing/2014/main" id="{A7DA831A-9B67-4C85-842E-5A312B92A0F1}"/>
                </a:ext>
              </a:extLst>
            </xdr:cNvPr>
            <xdr:cNvCxnSpPr/>
          </xdr:nvCxnSpPr>
          <xdr:spPr>
            <a:xfrm flipH="1" flipV="1">
              <a:off x="13916025" y="8763000"/>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grpSp>
        <xdr:nvGrpSpPr>
          <xdr:cNvPr id="242" name="Group 241">
            <a:extLst>
              <a:ext uri="{FF2B5EF4-FFF2-40B4-BE49-F238E27FC236}">
                <a16:creationId xmlns:a16="http://schemas.microsoft.com/office/drawing/2014/main" id="{02961CA3-4207-40DB-8DD2-67902F1C3907}"/>
              </a:ext>
            </a:extLst>
          </xdr:cNvPr>
          <xdr:cNvGrpSpPr/>
        </xdr:nvGrpSpPr>
        <xdr:grpSpPr>
          <a:xfrm>
            <a:off x="3478205" y="59569350"/>
            <a:ext cx="1304925" cy="828675"/>
            <a:chOff x="15154275" y="8496300"/>
            <a:chExt cx="1457325" cy="876300"/>
          </a:xfrm>
        </xdr:grpSpPr>
        <xdr:pic>
          <xdr:nvPicPr>
            <xdr:cNvPr id="282" name="Picture 281" descr="http://www.doctorkish.com/wp-content/uploads/2016/09/344736546455645385.jpg">
              <a:extLst>
                <a:ext uri="{FF2B5EF4-FFF2-40B4-BE49-F238E27FC236}">
                  <a16:creationId xmlns:a16="http://schemas.microsoft.com/office/drawing/2014/main" id="{92EE5290-3E35-469F-BEB0-4BF9CBE20567}"/>
                </a:ext>
              </a:extLst>
            </xdr:cNvPr>
            <xdr:cNvPicPr>
              <a:picLocks noChangeAspect="1" noChangeArrowheads="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colorTemperature colorTemp="4700"/>
                      </a14:imgEffect>
                      <a14:imgEffect>
                        <a14:saturation sat="0"/>
                      </a14:imgEffect>
                    </a14:imgLayer>
                  </a14:imgProps>
                </a:ext>
                <a:ext uri="{28A0092B-C50C-407E-A947-70E740481C1C}">
                  <a14:useLocalDpi xmlns:a14="http://schemas.microsoft.com/office/drawing/2010/main" val="0"/>
                </a:ext>
              </a:extLst>
            </a:blip>
            <a:srcRect r="66739" b="78302"/>
            <a:stretch/>
          </xdr:blipFill>
          <xdr:spPr bwMode="auto">
            <a:xfrm>
              <a:off x="15154275" y="8496300"/>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283" name="Straight Connector 282">
              <a:extLst>
                <a:ext uri="{FF2B5EF4-FFF2-40B4-BE49-F238E27FC236}">
                  <a16:creationId xmlns:a16="http://schemas.microsoft.com/office/drawing/2014/main" id="{AA39E8D9-95CB-4BBF-80CC-D60DB0A21FD8}"/>
                </a:ext>
              </a:extLst>
            </xdr:cNvPr>
            <xdr:cNvCxnSpPr/>
          </xdr:nvCxnSpPr>
          <xdr:spPr>
            <a:xfrm>
              <a:off x="15687675" y="859155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84" name="Straight Connector 283">
              <a:extLst>
                <a:ext uri="{FF2B5EF4-FFF2-40B4-BE49-F238E27FC236}">
                  <a16:creationId xmlns:a16="http://schemas.microsoft.com/office/drawing/2014/main" id="{144105B0-F28B-4848-9AAD-19C30DA4AF8B}"/>
                </a:ext>
              </a:extLst>
            </xdr:cNvPr>
            <xdr:cNvCxnSpPr/>
          </xdr:nvCxnSpPr>
          <xdr:spPr>
            <a:xfrm>
              <a:off x="15878175" y="88773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85" name="Straight Connector 284">
              <a:extLst>
                <a:ext uri="{FF2B5EF4-FFF2-40B4-BE49-F238E27FC236}">
                  <a16:creationId xmlns:a16="http://schemas.microsoft.com/office/drawing/2014/main" id="{72A97C05-77F4-4C7B-9268-DF2A8E99EE81}"/>
                </a:ext>
              </a:extLst>
            </xdr:cNvPr>
            <xdr:cNvCxnSpPr/>
          </xdr:nvCxnSpPr>
          <xdr:spPr>
            <a:xfrm>
              <a:off x="16202025" y="882967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86" name="Straight Connector 285">
              <a:extLst>
                <a:ext uri="{FF2B5EF4-FFF2-40B4-BE49-F238E27FC236}">
                  <a16:creationId xmlns:a16="http://schemas.microsoft.com/office/drawing/2014/main" id="{9DE7A031-CDAE-4A45-A7C8-9726CF98AA40}"/>
                </a:ext>
              </a:extLst>
            </xdr:cNvPr>
            <xdr:cNvCxnSpPr/>
          </xdr:nvCxnSpPr>
          <xdr:spPr>
            <a:xfrm>
              <a:off x="16030575" y="85629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87" name="Straight Arrow Connector 286">
              <a:extLst>
                <a:ext uri="{FF2B5EF4-FFF2-40B4-BE49-F238E27FC236}">
                  <a16:creationId xmlns:a16="http://schemas.microsoft.com/office/drawing/2014/main" id="{2D7078A7-0567-4429-B87D-CF54A478BC04}"/>
                </a:ext>
              </a:extLst>
            </xdr:cNvPr>
            <xdr:cNvCxnSpPr/>
          </xdr:nvCxnSpPr>
          <xdr:spPr>
            <a:xfrm flipH="1" flipV="1">
              <a:off x="15630525" y="8734425"/>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pic>
        <xdr:nvPicPr>
          <xdr:cNvPr id="243" name="Picture 242" descr="http://www.doctorkish.com/wp-content/uploads/2016/09/344736546455645385.jpg">
            <a:extLst>
              <a:ext uri="{FF2B5EF4-FFF2-40B4-BE49-F238E27FC236}">
                <a16:creationId xmlns:a16="http://schemas.microsoft.com/office/drawing/2014/main" id="{A1C6B046-BF57-4BE9-82BC-B2E7A3984C00}"/>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1087" t="24528" r="67174" b="54009"/>
          <a:stretch/>
        </xdr:blipFill>
        <xdr:spPr bwMode="auto">
          <a:xfrm>
            <a:off x="3506780" y="57645301"/>
            <a:ext cx="1276350" cy="831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4" name="Picture 243" descr="Image result for roof types">
            <a:extLst>
              <a:ext uri="{FF2B5EF4-FFF2-40B4-BE49-F238E27FC236}">
                <a16:creationId xmlns:a16="http://schemas.microsoft.com/office/drawing/2014/main" id="{476C1B5D-A3ED-44A8-90CE-5C5B9C588F73}"/>
              </a:ext>
            </a:extLst>
          </xdr:cNvPr>
          <xdr:cNvPicPr>
            <a:picLocks noChangeAspect="1" noChangeArrowheads="1"/>
          </xdr:cNvPicPr>
        </xdr:nvPicPr>
        <xdr:blipFill rotWithShape="1">
          <a:blip xmlns:r="http://schemas.openxmlformats.org/officeDocument/2006/relationships" r:embed="rId5">
            <a:duotone>
              <a:prstClr val="black"/>
              <a:schemeClr val="accent3">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rcRect l="49429" t="63511" r="29999" b="10623"/>
          <a:stretch/>
        </xdr:blipFill>
        <xdr:spPr bwMode="auto">
          <a:xfrm>
            <a:off x="3497255" y="61512450"/>
            <a:ext cx="1273629" cy="819150"/>
          </a:xfrm>
          <a:prstGeom prst="rect">
            <a:avLst/>
          </a:prstGeom>
          <a:noFill/>
          <a:ln w="9525">
            <a:noFill/>
          </a:ln>
        </xdr:spPr>
      </xdr:pic>
      <xdr:pic>
        <xdr:nvPicPr>
          <xdr:cNvPr id="245" name="Picture 244" descr="Image result for butterfly roof type">
            <a:extLst>
              <a:ext uri="{FF2B5EF4-FFF2-40B4-BE49-F238E27FC236}">
                <a16:creationId xmlns:a16="http://schemas.microsoft.com/office/drawing/2014/main" id="{596A8626-E60F-4DFC-85F3-82EAF270E57D}"/>
              </a:ext>
            </a:extLst>
          </xdr:cNvPr>
          <xdr:cNvPicPr>
            <a:picLocks noChangeAspect="1" noChangeArrowheads="1"/>
          </xdr:cNvPicPr>
        </xdr:nvPicPr>
        <xdr:blipFill rotWithShape="1">
          <a:blip xmlns:r="http://schemas.openxmlformats.org/officeDocument/2006/relationships" r:embed="rId7">
            <a:duotone>
              <a:prstClr val="black"/>
              <a:schemeClr val="accent3">
                <a:tint val="45000"/>
                <a:satMod val="400000"/>
              </a:schemeClr>
            </a:duotone>
            <a:extLst>
              <a:ext uri="{28A0092B-C50C-407E-A947-70E740481C1C}">
                <a14:useLocalDpi xmlns:a14="http://schemas.microsoft.com/office/drawing/2010/main" val="0"/>
              </a:ext>
            </a:extLst>
          </a:blip>
          <a:srcRect l="68850" t="2814" r="3834" b="59091"/>
          <a:stretch/>
        </xdr:blipFill>
        <xdr:spPr bwMode="auto">
          <a:xfrm>
            <a:off x="3506779" y="55711725"/>
            <a:ext cx="1266825" cy="86389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6" name="Picture 245" descr="http://www.doctorkish.com/wp-content/uploads/2016/09/344736546455645385.jpg">
            <a:extLst>
              <a:ext uri="{FF2B5EF4-FFF2-40B4-BE49-F238E27FC236}">
                <a16:creationId xmlns:a16="http://schemas.microsoft.com/office/drawing/2014/main" id="{B3D8A256-FF83-449A-8E14-B012071B4259}"/>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39131" t="77359" r="37173" b="4245"/>
          <a:stretch/>
        </xdr:blipFill>
        <xdr:spPr bwMode="auto">
          <a:xfrm>
            <a:off x="3506780" y="54778275"/>
            <a:ext cx="1266825" cy="797478"/>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47" name="Group 246">
            <a:extLst>
              <a:ext uri="{FF2B5EF4-FFF2-40B4-BE49-F238E27FC236}">
                <a16:creationId xmlns:a16="http://schemas.microsoft.com/office/drawing/2014/main" id="{D7C369BC-490C-46FB-9F54-4FA451E3F496}"/>
              </a:ext>
            </a:extLst>
          </xdr:cNvPr>
          <xdr:cNvGrpSpPr/>
        </xdr:nvGrpSpPr>
        <xdr:grpSpPr>
          <a:xfrm>
            <a:off x="3495675" y="63411575"/>
            <a:ext cx="1266824" cy="858197"/>
            <a:chOff x="17316450" y="6496050"/>
            <a:chExt cx="7629525" cy="5333999"/>
          </a:xfrm>
        </xdr:grpSpPr>
        <xdr:pic>
          <xdr:nvPicPr>
            <xdr:cNvPr id="259" name="Picture 258" descr="Image result for 'L' shaped roof">
              <a:extLst>
                <a:ext uri="{FF2B5EF4-FFF2-40B4-BE49-F238E27FC236}">
                  <a16:creationId xmlns:a16="http://schemas.microsoft.com/office/drawing/2014/main" id="{9A3D0A18-901E-44C7-AC7C-8AAB0A47227E}"/>
                </a:ext>
              </a:extLst>
            </xdr:cNvPr>
            <xdr:cNvPicPr>
              <a:picLocks noChangeAspect="1" noChangeArrowheads="1"/>
            </xdr:cNvPicPr>
          </xdr:nvPicPr>
          <xdr:blipFill rotWithShape="1">
            <a:blip xmlns:r="http://schemas.openxmlformats.org/officeDocument/2006/relationships" r:embed="rId8" cstate="print">
              <a:duotone>
                <a:schemeClr val="bg2">
                  <a:shade val="45000"/>
                  <a:satMod val="135000"/>
                </a:schemeClr>
                <a:prstClr val="white"/>
              </a:duotone>
              <a:extLst>
                <a:ext uri="{BEBA8EAE-BF5A-486C-A8C5-ECC9F3942E4B}">
                  <a14:imgProps xmlns:a14="http://schemas.microsoft.com/office/drawing/2010/main">
                    <a14:imgLayer r:embed="rId9">
                      <a14:imgEffect>
                        <a14:colorTemperature colorTemp="4800"/>
                      </a14:imgEffect>
                      <a14:imgEffect>
                        <a14:saturation sat="0"/>
                      </a14:imgEffect>
                    </a14:imgLayer>
                  </a14:imgProps>
                </a:ext>
                <a:ext uri="{28A0092B-C50C-407E-A947-70E740481C1C}">
                  <a14:useLocalDpi xmlns:a14="http://schemas.microsoft.com/office/drawing/2010/main" val="0"/>
                </a:ext>
              </a:extLst>
            </a:blip>
            <a:srcRect l="11837" t="21659" r="8834" b="8986"/>
            <a:stretch/>
          </xdr:blipFill>
          <xdr:spPr bwMode="auto">
            <a:xfrm>
              <a:off x="17316450" y="6496050"/>
              <a:ext cx="7629525" cy="5333999"/>
            </a:xfrm>
            <a:prstGeom prst="rect">
              <a:avLst/>
            </a:prstGeom>
            <a:solidFill>
              <a:schemeClr val="tx2">
                <a:lumMod val="40000"/>
                <a:lumOff val="60000"/>
              </a:schemeClr>
            </a:solidFill>
            <a:ln w="0">
              <a:noFill/>
            </a:ln>
          </xdr:spPr>
        </xdr:pic>
        <xdr:cxnSp macro="">
          <xdr:nvCxnSpPr>
            <xdr:cNvPr id="260" name="Straight Connector 259">
              <a:extLst>
                <a:ext uri="{FF2B5EF4-FFF2-40B4-BE49-F238E27FC236}">
                  <a16:creationId xmlns:a16="http://schemas.microsoft.com/office/drawing/2014/main" id="{CBA4A776-08EF-4D13-B1CC-3E06568DC655}"/>
                </a:ext>
              </a:extLst>
            </xdr:cNvPr>
            <xdr:cNvCxnSpPr/>
          </xdr:nvCxnSpPr>
          <xdr:spPr>
            <a:xfrm flipH="1" flipV="1">
              <a:off x="18641847" y="9738981"/>
              <a:ext cx="322852" cy="11695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1" name="Straight Connector 260">
              <a:extLst>
                <a:ext uri="{FF2B5EF4-FFF2-40B4-BE49-F238E27FC236}">
                  <a16:creationId xmlns:a16="http://schemas.microsoft.com/office/drawing/2014/main" id="{02C56C82-C247-4D36-8AFF-A6CEB6FD46F8}"/>
                </a:ext>
              </a:extLst>
            </xdr:cNvPr>
            <xdr:cNvCxnSpPr/>
          </xdr:nvCxnSpPr>
          <xdr:spPr>
            <a:xfrm flipH="1" flipV="1">
              <a:off x="20443025" y="8906096"/>
              <a:ext cx="33986" cy="1187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2" name="Straight Connector 261">
              <a:extLst>
                <a:ext uri="{FF2B5EF4-FFF2-40B4-BE49-F238E27FC236}">
                  <a16:creationId xmlns:a16="http://schemas.microsoft.com/office/drawing/2014/main" id="{3501966C-1A19-42F3-AEBA-FE473D71EA0B}"/>
                </a:ext>
              </a:extLst>
            </xdr:cNvPr>
            <xdr:cNvCxnSpPr/>
          </xdr:nvCxnSpPr>
          <xdr:spPr>
            <a:xfrm flipV="1">
              <a:off x="21887369" y="10430096"/>
              <a:ext cx="169921" cy="12227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3" name="Straight Connector 262">
              <a:extLst>
                <a:ext uri="{FF2B5EF4-FFF2-40B4-BE49-F238E27FC236}">
                  <a16:creationId xmlns:a16="http://schemas.microsoft.com/office/drawing/2014/main" id="{6D314EF8-AC43-4C94-921A-FCA38EB55D19}"/>
                </a:ext>
              </a:extLst>
            </xdr:cNvPr>
            <xdr:cNvCxnSpPr/>
          </xdr:nvCxnSpPr>
          <xdr:spPr>
            <a:xfrm flipV="1">
              <a:off x="24300269" y="8711166"/>
              <a:ext cx="407812" cy="115186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4" name="Straight Connector 263">
              <a:extLst>
                <a:ext uri="{FF2B5EF4-FFF2-40B4-BE49-F238E27FC236}">
                  <a16:creationId xmlns:a16="http://schemas.microsoft.com/office/drawing/2014/main" id="{1C1A41A5-AC42-47AC-8F23-1EA9D9786C24}"/>
                </a:ext>
              </a:extLst>
            </xdr:cNvPr>
            <xdr:cNvCxnSpPr/>
          </xdr:nvCxnSpPr>
          <xdr:spPr>
            <a:xfrm flipV="1">
              <a:off x="21887369" y="9845306"/>
              <a:ext cx="2412899" cy="18252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5" name="Straight Connector 264">
              <a:extLst>
                <a:ext uri="{FF2B5EF4-FFF2-40B4-BE49-F238E27FC236}">
                  <a16:creationId xmlns:a16="http://schemas.microsoft.com/office/drawing/2014/main" id="{49AE1EAF-C3F2-4A8F-A224-2C1BB078B795}"/>
                </a:ext>
              </a:extLst>
            </xdr:cNvPr>
            <xdr:cNvCxnSpPr/>
          </xdr:nvCxnSpPr>
          <xdr:spPr>
            <a:xfrm flipH="1" flipV="1">
              <a:off x="20477011" y="10057956"/>
              <a:ext cx="1410358" cy="161260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6" name="Straight Connector 265">
              <a:extLst>
                <a:ext uri="{FF2B5EF4-FFF2-40B4-BE49-F238E27FC236}">
                  <a16:creationId xmlns:a16="http://schemas.microsoft.com/office/drawing/2014/main" id="{9C51F44C-2530-44C8-B429-4076F04BAE57}"/>
                </a:ext>
              </a:extLst>
            </xdr:cNvPr>
            <xdr:cNvCxnSpPr/>
          </xdr:nvCxnSpPr>
          <xdr:spPr>
            <a:xfrm flipH="1">
              <a:off x="18964700" y="10093398"/>
              <a:ext cx="1529304" cy="8151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7" name="Straight Connector 266">
              <a:extLst>
                <a:ext uri="{FF2B5EF4-FFF2-40B4-BE49-F238E27FC236}">
                  <a16:creationId xmlns:a16="http://schemas.microsoft.com/office/drawing/2014/main" id="{1B7A654C-A436-451D-80D0-8A23D5E90E08}"/>
                </a:ext>
              </a:extLst>
            </xdr:cNvPr>
            <xdr:cNvCxnSpPr/>
          </xdr:nvCxnSpPr>
          <xdr:spPr>
            <a:xfrm flipH="1">
              <a:off x="22040297" y="8711166"/>
              <a:ext cx="2667786" cy="1718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8" name="Straight Connector 267">
              <a:extLst>
                <a:ext uri="{FF2B5EF4-FFF2-40B4-BE49-F238E27FC236}">
                  <a16:creationId xmlns:a16="http://schemas.microsoft.com/office/drawing/2014/main" id="{795E3664-FF1D-465A-8C59-7C451066CFA8}"/>
                </a:ext>
              </a:extLst>
            </xdr:cNvPr>
            <xdr:cNvCxnSpPr/>
          </xdr:nvCxnSpPr>
          <xdr:spPr>
            <a:xfrm flipH="1" flipV="1">
              <a:off x="20460017" y="8923817"/>
              <a:ext cx="1597274" cy="148855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9" name="Straight Connector 268">
              <a:extLst>
                <a:ext uri="{FF2B5EF4-FFF2-40B4-BE49-F238E27FC236}">
                  <a16:creationId xmlns:a16="http://schemas.microsoft.com/office/drawing/2014/main" id="{B7D9026B-1FC3-4172-9DEC-8B223F7B1C27}"/>
                </a:ext>
              </a:extLst>
            </xdr:cNvPr>
            <xdr:cNvCxnSpPr/>
          </xdr:nvCxnSpPr>
          <xdr:spPr>
            <a:xfrm flipH="1">
              <a:off x="18658839" y="8941538"/>
              <a:ext cx="1784188" cy="7797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0" name="Straight Connector 269">
              <a:extLst>
                <a:ext uri="{FF2B5EF4-FFF2-40B4-BE49-F238E27FC236}">
                  <a16:creationId xmlns:a16="http://schemas.microsoft.com/office/drawing/2014/main" id="{3B27508F-F90F-4E66-8383-9786E8AD1B6A}"/>
                </a:ext>
              </a:extLst>
            </xdr:cNvPr>
            <xdr:cNvCxnSpPr/>
          </xdr:nvCxnSpPr>
          <xdr:spPr>
            <a:xfrm flipH="1" flipV="1">
              <a:off x="17792234" y="9047863"/>
              <a:ext cx="1172466" cy="1878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1" name="Straight Connector 270">
              <a:extLst>
                <a:ext uri="{FF2B5EF4-FFF2-40B4-BE49-F238E27FC236}">
                  <a16:creationId xmlns:a16="http://schemas.microsoft.com/office/drawing/2014/main" id="{C2A7AFC2-5B37-4333-9373-A8886DB77CEA}"/>
                </a:ext>
              </a:extLst>
            </xdr:cNvPr>
            <xdr:cNvCxnSpPr/>
          </xdr:nvCxnSpPr>
          <xdr:spPr>
            <a:xfrm flipH="1" flipV="1">
              <a:off x="17469381" y="7949166"/>
              <a:ext cx="322854" cy="1116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2" name="Straight Connector 271">
              <a:extLst>
                <a:ext uri="{FF2B5EF4-FFF2-40B4-BE49-F238E27FC236}">
                  <a16:creationId xmlns:a16="http://schemas.microsoft.com/office/drawing/2014/main" id="{C1A192B3-A3B5-41F3-B91D-97699E7D7CD7}"/>
                </a:ext>
              </a:extLst>
            </xdr:cNvPr>
            <xdr:cNvCxnSpPr/>
          </xdr:nvCxnSpPr>
          <xdr:spPr>
            <a:xfrm flipH="1" flipV="1">
              <a:off x="17486374" y="7984608"/>
              <a:ext cx="1172466" cy="17543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3" name="Straight Connector 272">
              <a:extLst>
                <a:ext uri="{FF2B5EF4-FFF2-40B4-BE49-F238E27FC236}">
                  <a16:creationId xmlns:a16="http://schemas.microsoft.com/office/drawing/2014/main" id="{BAEE1CC1-1587-479F-B00A-C73707BF3D08}"/>
                </a:ext>
              </a:extLst>
            </xdr:cNvPr>
            <xdr:cNvCxnSpPr/>
          </xdr:nvCxnSpPr>
          <xdr:spPr>
            <a:xfrm flipV="1">
              <a:off x="17469382" y="7240330"/>
              <a:ext cx="1920123" cy="7088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4" name="Straight Connector 273">
              <a:extLst>
                <a:ext uri="{FF2B5EF4-FFF2-40B4-BE49-F238E27FC236}">
                  <a16:creationId xmlns:a16="http://schemas.microsoft.com/office/drawing/2014/main" id="{1FF1117B-923B-4B51-B010-E11B7EEFCA71}"/>
                </a:ext>
              </a:extLst>
            </xdr:cNvPr>
            <xdr:cNvCxnSpPr/>
          </xdr:nvCxnSpPr>
          <xdr:spPr>
            <a:xfrm flipV="1">
              <a:off x="18658840" y="7240329"/>
              <a:ext cx="747658" cy="2480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5" name="Straight Connector 274">
              <a:extLst>
                <a:ext uri="{FF2B5EF4-FFF2-40B4-BE49-F238E27FC236}">
                  <a16:creationId xmlns:a16="http://schemas.microsoft.com/office/drawing/2014/main" id="{4DBDA0DD-8EB2-46B0-943F-985BCF91B306}"/>
                </a:ext>
              </a:extLst>
            </xdr:cNvPr>
            <xdr:cNvCxnSpPr/>
          </xdr:nvCxnSpPr>
          <xdr:spPr>
            <a:xfrm flipV="1">
              <a:off x="19411950" y="6779589"/>
              <a:ext cx="1523851" cy="4689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6" name="Straight Connector 275">
              <a:extLst>
                <a:ext uri="{FF2B5EF4-FFF2-40B4-BE49-F238E27FC236}">
                  <a16:creationId xmlns:a16="http://schemas.microsoft.com/office/drawing/2014/main" id="{0E49F9D3-EAE4-497F-B285-800FB291E235}"/>
                </a:ext>
              </a:extLst>
            </xdr:cNvPr>
            <xdr:cNvCxnSpPr/>
          </xdr:nvCxnSpPr>
          <xdr:spPr>
            <a:xfrm>
              <a:off x="20901818" y="6815027"/>
              <a:ext cx="1461332" cy="8683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7" name="Straight Connector 276">
              <a:extLst>
                <a:ext uri="{FF2B5EF4-FFF2-40B4-BE49-F238E27FC236}">
                  <a16:creationId xmlns:a16="http://schemas.microsoft.com/office/drawing/2014/main" id="{C89453EC-1C4C-4762-8485-8D663D9712F0}"/>
                </a:ext>
              </a:extLst>
            </xdr:cNvPr>
            <xdr:cNvCxnSpPr/>
          </xdr:nvCxnSpPr>
          <xdr:spPr>
            <a:xfrm flipV="1">
              <a:off x="22057291" y="7683352"/>
              <a:ext cx="288867" cy="2711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8" name="Straight Connector 277">
              <a:extLst>
                <a:ext uri="{FF2B5EF4-FFF2-40B4-BE49-F238E27FC236}">
                  <a16:creationId xmlns:a16="http://schemas.microsoft.com/office/drawing/2014/main" id="{2A5BF33E-6E49-44B3-BCC7-5F086CC6BA0F}"/>
                </a:ext>
              </a:extLst>
            </xdr:cNvPr>
            <xdr:cNvCxnSpPr/>
          </xdr:nvCxnSpPr>
          <xdr:spPr>
            <a:xfrm flipH="1" flipV="1">
              <a:off x="22363151" y="7683352"/>
              <a:ext cx="2344932" cy="102781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9" name="Straight Connector 278">
              <a:extLst>
                <a:ext uri="{FF2B5EF4-FFF2-40B4-BE49-F238E27FC236}">
                  <a16:creationId xmlns:a16="http://schemas.microsoft.com/office/drawing/2014/main" id="{8FC39192-1131-41E8-8142-2F02F1C905AC}"/>
                </a:ext>
              </a:extLst>
            </xdr:cNvPr>
            <xdr:cNvCxnSpPr/>
          </xdr:nvCxnSpPr>
          <xdr:spPr>
            <a:xfrm flipH="1" flipV="1">
              <a:off x="22023305" y="7275771"/>
              <a:ext cx="2684778" cy="1417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0" name="Straight Connector 279">
              <a:extLst>
                <a:ext uri="{FF2B5EF4-FFF2-40B4-BE49-F238E27FC236}">
                  <a16:creationId xmlns:a16="http://schemas.microsoft.com/office/drawing/2014/main" id="{58DF914E-F113-467B-97EA-7C4A75A0618A}"/>
                </a:ext>
              </a:extLst>
            </xdr:cNvPr>
            <xdr:cNvCxnSpPr/>
          </xdr:nvCxnSpPr>
          <xdr:spPr>
            <a:xfrm flipH="1" flipV="1">
              <a:off x="20935802" y="6797307"/>
              <a:ext cx="1124098" cy="4893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1" name="Straight Connector 280">
              <a:extLst>
                <a:ext uri="{FF2B5EF4-FFF2-40B4-BE49-F238E27FC236}">
                  <a16:creationId xmlns:a16="http://schemas.microsoft.com/office/drawing/2014/main" id="{CB9C5309-D777-4744-BB75-41971524B3FD}"/>
                </a:ext>
              </a:extLst>
            </xdr:cNvPr>
            <xdr:cNvCxnSpPr/>
          </xdr:nvCxnSpPr>
          <xdr:spPr>
            <a:xfrm flipV="1">
              <a:off x="20426035" y="6810375"/>
              <a:ext cx="490865" cy="2113443"/>
            </a:xfrm>
            <a:prstGeom prst="line">
              <a:avLst/>
            </a:prstGeom>
          </xdr:spPr>
          <xdr:style>
            <a:lnRef idx="1">
              <a:schemeClr val="dk1"/>
            </a:lnRef>
            <a:fillRef idx="0">
              <a:schemeClr val="dk1"/>
            </a:fillRef>
            <a:effectRef idx="0">
              <a:schemeClr val="dk1"/>
            </a:effectRef>
            <a:fontRef idx="minor">
              <a:schemeClr val="tx1"/>
            </a:fontRef>
          </xdr:style>
        </xdr:cxnSp>
      </xdr:grpSp>
      <xdr:pic>
        <xdr:nvPicPr>
          <xdr:cNvPr id="248" name="Picture 247" descr="https://www.hariduskeskus.ee/pracmath/eng/pitches_failid/image003.png">
            <a:extLst>
              <a:ext uri="{FF2B5EF4-FFF2-40B4-BE49-F238E27FC236}">
                <a16:creationId xmlns:a16="http://schemas.microsoft.com/office/drawing/2014/main" id="{9096EC11-14FD-4EB2-8807-B8EFE6AC2854}"/>
              </a:ext>
            </a:extLst>
          </xdr:cNvPr>
          <xdr:cNvPicPr>
            <a:picLocks noChangeAspect="1" noChangeArrowheads="1"/>
          </xdr:cNvPicPr>
        </xdr:nvPicPr>
        <xdr:blipFill rotWithShape="1">
          <a:blip xmlns:r="http://schemas.openxmlformats.org/officeDocument/2006/relationships" r:embed="rId10">
            <a:duotone>
              <a:prstClr val="black"/>
              <a:schemeClr val="accent3">
                <a:tint val="45000"/>
                <a:satMod val="400000"/>
              </a:schemeClr>
            </a:duotone>
            <a:extLst>
              <a:ext uri="{BEBA8EAE-BF5A-486C-A8C5-ECC9F3942E4B}">
                <a14:imgProps xmlns:a14="http://schemas.microsoft.com/office/drawing/2010/main">
                  <a14:imgLayer r:embed="rId11">
                    <a14:imgEffect>
                      <a14:colorTemperature colorTemp="11200"/>
                    </a14:imgEffect>
                    <a14:imgEffect>
                      <a14:brightnessContrast bright="53000" contrast="-39000"/>
                    </a14:imgEffect>
                  </a14:imgLayer>
                </a14:imgProps>
              </a:ext>
              <a:ext uri="{28A0092B-C50C-407E-A947-70E740481C1C}">
                <a14:useLocalDpi xmlns:a14="http://schemas.microsoft.com/office/drawing/2010/main" val="0"/>
              </a:ext>
            </a:extLst>
          </a:blip>
          <a:srcRect l="31215" t="2954" r="30468" b="72500"/>
          <a:stretch/>
        </xdr:blipFill>
        <xdr:spPr bwMode="auto">
          <a:xfrm>
            <a:off x="3497255" y="62481988"/>
            <a:ext cx="1266825" cy="820066"/>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49" name="Group 248">
            <a:extLst>
              <a:ext uri="{FF2B5EF4-FFF2-40B4-BE49-F238E27FC236}">
                <a16:creationId xmlns:a16="http://schemas.microsoft.com/office/drawing/2014/main" id="{142B6E39-20D5-4E96-955D-825BA8B7A2B8}"/>
              </a:ext>
            </a:extLst>
          </xdr:cNvPr>
          <xdr:cNvGrpSpPr/>
        </xdr:nvGrpSpPr>
        <xdr:grpSpPr>
          <a:xfrm>
            <a:off x="3505200" y="60569475"/>
            <a:ext cx="1276350" cy="809627"/>
            <a:chOff x="4781550" y="24115985"/>
            <a:chExt cx="2562225" cy="1628445"/>
          </a:xfrm>
        </xdr:grpSpPr>
        <xdr:grpSp>
          <xdr:nvGrpSpPr>
            <xdr:cNvPr id="250" name="Group 249">
              <a:extLst>
                <a:ext uri="{FF2B5EF4-FFF2-40B4-BE49-F238E27FC236}">
                  <a16:creationId xmlns:a16="http://schemas.microsoft.com/office/drawing/2014/main" id="{A2B18ECA-8401-47FE-B965-DF594F18C49B}"/>
                </a:ext>
              </a:extLst>
            </xdr:cNvPr>
            <xdr:cNvGrpSpPr/>
          </xdr:nvGrpSpPr>
          <xdr:grpSpPr>
            <a:xfrm>
              <a:off x="4781550" y="24115985"/>
              <a:ext cx="2562225" cy="1628445"/>
              <a:chOff x="4781550" y="24115985"/>
              <a:chExt cx="2562225" cy="1628445"/>
            </a:xfrm>
          </xdr:grpSpPr>
          <xdr:pic>
            <xdr:nvPicPr>
              <xdr:cNvPr id="252" name="Picture 251" descr="Related image">
                <a:extLst>
                  <a:ext uri="{FF2B5EF4-FFF2-40B4-BE49-F238E27FC236}">
                    <a16:creationId xmlns:a16="http://schemas.microsoft.com/office/drawing/2014/main" id="{D63FB86D-1DB1-4659-86E7-CE3B01929D4B}"/>
                  </a:ext>
                </a:extLst>
              </xdr:cNvPr>
              <xdr:cNvPicPr>
                <a:picLocks noChangeAspect="1" noChangeArrowheads="1"/>
              </xdr:cNvPicPr>
            </xdr:nvPicPr>
            <xdr:blipFill rotWithShape="1">
              <a:blip xmlns:r="http://schemas.openxmlformats.org/officeDocument/2006/relationships" r:embed="rId24">
                <a:duotone>
                  <a:prstClr val="black"/>
                  <a:schemeClr val="accent3">
                    <a:tint val="45000"/>
                    <a:satMod val="400000"/>
                  </a:schemeClr>
                </a:duotone>
                <a:extLst>
                  <a:ext uri="{BEBA8EAE-BF5A-486C-A8C5-ECC9F3942E4B}">
                    <a14:imgProps xmlns:a14="http://schemas.microsoft.com/office/drawing/2010/main">
                      <a14:imgLayer r:embed="rId25">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t="6897" b="8046"/>
              <a:stretch/>
            </xdr:blipFill>
            <xdr:spPr bwMode="auto">
              <a:xfrm>
                <a:off x="4781550" y="24115985"/>
                <a:ext cx="2562225" cy="162844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53" name="Group 252">
                <a:extLst>
                  <a:ext uri="{FF2B5EF4-FFF2-40B4-BE49-F238E27FC236}">
                    <a16:creationId xmlns:a16="http://schemas.microsoft.com/office/drawing/2014/main" id="{706C2805-E3BB-49AC-89FF-6EDE8811CA80}"/>
                  </a:ext>
                </a:extLst>
              </xdr:cNvPr>
              <xdr:cNvGrpSpPr/>
            </xdr:nvGrpSpPr>
            <xdr:grpSpPr>
              <a:xfrm>
                <a:off x="5800725" y="24469726"/>
                <a:ext cx="523875" cy="1000124"/>
                <a:chOff x="5800725" y="24469726"/>
                <a:chExt cx="523875" cy="1000124"/>
              </a:xfrm>
            </xdr:grpSpPr>
            <xdr:cxnSp macro="">
              <xdr:nvCxnSpPr>
                <xdr:cNvPr id="257" name="Straight Connector 256">
                  <a:extLst>
                    <a:ext uri="{FF2B5EF4-FFF2-40B4-BE49-F238E27FC236}">
                      <a16:creationId xmlns:a16="http://schemas.microsoft.com/office/drawing/2014/main" id="{45E48FC0-771B-449C-985D-E7FE0B3362E2}"/>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258" name="Straight Connector 257">
                  <a:extLst>
                    <a:ext uri="{FF2B5EF4-FFF2-40B4-BE49-F238E27FC236}">
                      <a16:creationId xmlns:a16="http://schemas.microsoft.com/office/drawing/2014/main" id="{AE897C4A-A497-4A29-8444-0C16BE59182D}"/>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nvGrpSpPr>
              <xdr:cNvPr id="254" name="Group 253">
                <a:extLst>
                  <a:ext uri="{FF2B5EF4-FFF2-40B4-BE49-F238E27FC236}">
                    <a16:creationId xmlns:a16="http://schemas.microsoft.com/office/drawing/2014/main" id="{FC738D75-3404-43A1-9F5F-A6433AEAD3E6}"/>
                  </a:ext>
                </a:extLst>
              </xdr:cNvPr>
              <xdr:cNvGrpSpPr/>
            </xdr:nvGrpSpPr>
            <xdr:grpSpPr>
              <a:xfrm>
                <a:off x="6276974" y="24260175"/>
                <a:ext cx="504000" cy="1000124"/>
                <a:chOff x="5800725" y="24469726"/>
                <a:chExt cx="523875" cy="1000124"/>
              </a:xfrm>
            </xdr:grpSpPr>
            <xdr:cxnSp macro="">
              <xdr:nvCxnSpPr>
                <xdr:cNvPr id="255" name="Straight Connector 254">
                  <a:extLst>
                    <a:ext uri="{FF2B5EF4-FFF2-40B4-BE49-F238E27FC236}">
                      <a16:creationId xmlns:a16="http://schemas.microsoft.com/office/drawing/2014/main" id="{315F4244-6C7D-4B3A-B864-4A15FC8DC1E3}"/>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256" name="Straight Connector 255">
                  <a:extLst>
                    <a:ext uri="{FF2B5EF4-FFF2-40B4-BE49-F238E27FC236}">
                      <a16:creationId xmlns:a16="http://schemas.microsoft.com/office/drawing/2014/main" id="{7A60D8E3-3190-4FC2-B950-DEE8F990D751}"/>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cxnSp macro="">
          <xdr:nvCxnSpPr>
            <xdr:cNvPr id="251" name="Straight Arrow Connector 250">
              <a:extLst>
                <a:ext uri="{FF2B5EF4-FFF2-40B4-BE49-F238E27FC236}">
                  <a16:creationId xmlns:a16="http://schemas.microsoft.com/office/drawing/2014/main" id="{3FAC3181-A0DF-48C4-A2FC-9550DB8374AB}"/>
                </a:ext>
              </a:extLst>
            </xdr:cNvPr>
            <xdr:cNvCxnSpPr/>
          </xdr:nvCxnSpPr>
          <xdr:spPr>
            <a:xfrm flipH="1" flipV="1">
              <a:off x="5638800" y="24822150"/>
              <a:ext cx="447675" cy="561975"/>
            </a:xfrm>
            <a:prstGeom prst="straightConnector1">
              <a:avLst/>
            </a:prstGeom>
            <a:ln w="34925">
              <a:tailEnd type="triangle"/>
            </a:ln>
          </xdr:spPr>
          <xdr:style>
            <a:lnRef idx="1">
              <a:schemeClr val="accent2"/>
            </a:lnRef>
            <a:fillRef idx="0">
              <a:schemeClr val="accent2"/>
            </a:fillRef>
            <a:effectRef idx="0">
              <a:schemeClr val="accent2"/>
            </a:effectRef>
            <a:fontRef idx="minor">
              <a:schemeClr val="tx1"/>
            </a:fontRef>
          </xdr:style>
        </xdr:cxnSp>
      </xdr:grpSp>
    </xdr:grpSp>
    <xdr:clientData/>
  </xdr:twoCellAnchor>
  <xdr:twoCellAnchor>
    <xdr:from>
      <xdr:col>2</xdr:col>
      <xdr:colOff>66675</xdr:colOff>
      <xdr:row>283</xdr:row>
      <xdr:rowOff>85725</xdr:rowOff>
    </xdr:from>
    <xdr:to>
      <xdr:col>2</xdr:col>
      <xdr:colOff>1371600</xdr:colOff>
      <xdr:row>332</xdr:row>
      <xdr:rowOff>156997</xdr:rowOff>
    </xdr:to>
    <xdr:grpSp>
      <xdr:nvGrpSpPr>
        <xdr:cNvPr id="294" name="Group 293">
          <a:extLst>
            <a:ext uri="{FF2B5EF4-FFF2-40B4-BE49-F238E27FC236}">
              <a16:creationId xmlns:a16="http://schemas.microsoft.com/office/drawing/2014/main" id="{25A410A6-DD4B-4364-BBBC-9B0A5A062823}"/>
            </a:ext>
          </a:extLst>
        </xdr:cNvPr>
        <xdr:cNvGrpSpPr/>
      </xdr:nvGrpSpPr>
      <xdr:grpSpPr>
        <a:xfrm>
          <a:off x="3629025" y="54244875"/>
          <a:ext cx="1304925" cy="9405772"/>
          <a:chOff x="3486150" y="35547300"/>
          <a:chExt cx="1304925" cy="9491497"/>
        </a:xfrm>
      </xdr:grpSpPr>
      <xdr:pic>
        <xdr:nvPicPr>
          <xdr:cNvPr id="295" name="Picture 294" descr="http://www.doctorkish.com/wp-content/uploads/2016/09/344736546455645385.jpg">
            <a:extLst>
              <a:ext uri="{FF2B5EF4-FFF2-40B4-BE49-F238E27FC236}">
                <a16:creationId xmlns:a16="http://schemas.microsoft.com/office/drawing/2014/main" id="{B95FF7A9-DAA3-4E11-97E8-CA23DE8A8EF8}"/>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3514725" y="37461825"/>
            <a:ext cx="1276350" cy="80962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96" name="Group 295">
            <a:extLst>
              <a:ext uri="{FF2B5EF4-FFF2-40B4-BE49-F238E27FC236}">
                <a16:creationId xmlns:a16="http://schemas.microsoft.com/office/drawing/2014/main" id="{F6F17162-AF8F-4D94-B1D6-53746A5D1C36}"/>
              </a:ext>
            </a:extLst>
          </xdr:cNvPr>
          <xdr:cNvGrpSpPr/>
        </xdr:nvGrpSpPr>
        <xdr:grpSpPr>
          <a:xfrm>
            <a:off x="3486151" y="39423975"/>
            <a:ext cx="1276349" cy="800100"/>
            <a:chOff x="13096875" y="8505825"/>
            <a:chExt cx="1457325" cy="876300"/>
          </a:xfrm>
        </xdr:grpSpPr>
        <xdr:pic>
          <xdr:nvPicPr>
            <xdr:cNvPr id="343" name="Picture 342" descr="http://www.doctorkish.com/wp-content/uploads/2016/09/344736546455645385.jpg">
              <a:extLst>
                <a:ext uri="{FF2B5EF4-FFF2-40B4-BE49-F238E27FC236}">
                  <a16:creationId xmlns:a16="http://schemas.microsoft.com/office/drawing/2014/main" id="{919A1F53-5600-43F1-A4D2-05D19A7BBE12}"/>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13096875" y="8505825"/>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344" name="Straight Connector 343">
              <a:extLst>
                <a:ext uri="{FF2B5EF4-FFF2-40B4-BE49-F238E27FC236}">
                  <a16:creationId xmlns:a16="http://schemas.microsoft.com/office/drawing/2014/main" id="{A68CBE0A-392D-4E95-AA05-2C2EAA33AE8A}"/>
                </a:ext>
              </a:extLst>
            </xdr:cNvPr>
            <xdr:cNvCxnSpPr/>
          </xdr:nvCxnSpPr>
          <xdr:spPr>
            <a:xfrm>
              <a:off x="13630275" y="86010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45" name="Straight Connector 344">
              <a:extLst>
                <a:ext uri="{FF2B5EF4-FFF2-40B4-BE49-F238E27FC236}">
                  <a16:creationId xmlns:a16="http://schemas.microsoft.com/office/drawing/2014/main" id="{1398ECAF-83CB-4F15-A66D-65284A26FCEA}"/>
                </a:ext>
              </a:extLst>
            </xdr:cNvPr>
            <xdr:cNvCxnSpPr/>
          </xdr:nvCxnSpPr>
          <xdr:spPr>
            <a:xfrm>
              <a:off x="13820775" y="888682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46" name="Straight Connector 345">
              <a:extLst>
                <a:ext uri="{FF2B5EF4-FFF2-40B4-BE49-F238E27FC236}">
                  <a16:creationId xmlns:a16="http://schemas.microsoft.com/office/drawing/2014/main" id="{A1B612C7-FD5B-41B1-A3C6-AF7CA7F30FC3}"/>
                </a:ext>
              </a:extLst>
            </xdr:cNvPr>
            <xdr:cNvCxnSpPr/>
          </xdr:nvCxnSpPr>
          <xdr:spPr>
            <a:xfrm>
              <a:off x="14144625" y="88392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47" name="Straight Connector 346">
              <a:extLst>
                <a:ext uri="{FF2B5EF4-FFF2-40B4-BE49-F238E27FC236}">
                  <a16:creationId xmlns:a16="http://schemas.microsoft.com/office/drawing/2014/main" id="{58FC8E04-5B0F-47A6-A8BD-BC327D8E28FB}"/>
                </a:ext>
              </a:extLst>
            </xdr:cNvPr>
            <xdr:cNvCxnSpPr/>
          </xdr:nvCxnSpPr>
          <xdr:spPr>
            <a:xfrm>
              <a:off x="13973175" y="857250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48" name="Straight Arrow Connector 347">
              <a:extLst>
                <a:ext uri="{FF2B5EF4-FFF2-40B4-BE49-F238E27FC236}">
                  <a16:creationId xmlns:a16="http://schemas.microsoft.com/office/drawing/2014/main" id="{64237A67-5E60-4FD8-A889-16FBE6672A69}"/>
                </a:ext>
              </a:extLst>
            </xdr:cNvPr>
            <xdr:cNvCxnSpPr/>
          </xdr:nvCxnSpPr>
          <xdr:spPr>
            <a:xfrm flipH="1" flipV="1">
              <a:off x="13916025" y="8763000"/>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pic>
        <xdr:nvPicPr>
          <xdr:cNvPr id="297" name="Picture 296" descr="http://www.doctorkish.com/wp-content/uploads/2016/09/344736546455645385.jpg">
            <a:extLst>
              <a:ext uri="{FF2B5EF4-FFF2-40B4-BE49-F238E27FC236}">
                <a16:creationId xmlns:a16="http://schemas.microsoft.com/office/drawing/2014/main" id="{CDD67A8B-3F0E-4C6D-88B9-B81B593B4DF8}"/>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1087" t="24528" r="67174" b="54009"/>
          <a:stretch/>
        </xdr:blipFill>
        <xdr:spPr bwMode="auto">
          <a:xfrm>
            <a:off x="3514725" y="38433376"/>
            <a:ext cx="1276350" cy="831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8" name="Picture 297" descr="Image result for roof types">
            <a:extLst>
              <a:ext uri="{FF2B5EF4-FFF2-40B4-BE49-F238E27FC236}">
                <a16:creationId xmlns:a16="http://schemas.microsoft.com/office/drawing/2014/main" id="{31101F90-6B4E-4584-B8B7-26CA0A0C5A85}"/>
              </a:ext>
            </a:extLst>
          </xdr:cNvPr>
          <xdr:cNvPicPr>
            <a:picLocks noChangeAspect="1" noChangeArrowheads="1"/>
          </xdr:cNvPicPr>
        </xdr:nvPicPr>
        <xdr:blipFill rotWithShape="1">
          <a:blip xmlns:r="http://schemas.openxmlformats.org/officeDocument/2006/relationships" r:embed="rId5">
            <a:duotone>
              <a:prstClr val="black"/>
              <a:schemeClr val="accent3">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rcRect l="49429" t="63511" r="29999" b="10623"/>
          <a:stretch/>
        </xdr:blipFill>
        <xdr:spPr bwMode="auto">
          <a:xfrm>
            <a:off x="3495675" y="42271950"/>
            <a:ext cx="1273629" cy="819150"/>
          </a:xfrm>
          <a:prstGeom prst="rect">
            <a:avLst/>
          </a:prstGeom>
          <a:noFill/>
          <a:ln w="9525">
            <a:noFill/>
          </a:ln>
        </xdr:spPr>
      </xdr:pic>
      <xdr:pic>
        <xdr:nvPicPr>
          <xdr:cNvPr id="299" name="Picture 298" descr="Image result for butterfly roof type">
            <a:extLst>
              <a:ext uri="{FF2B5EF4-FFF2-40B4-BE49-F238E27FC236}">
                <a16:creationId xmlns:a16="http://schemas.microsoft.com/office/drawing/2014/main" id="{4930C937-55FC-4F6B-9E6A-66C1DEFD4EF0}"/>
              </a:ext>
            </a:extLst>
          </xdr:cNvPr>
          <xdr:cNvPicPr>
            <a:picLocks noChangeAspect="1" noChangeArrowheads="1"/>
          </xdr:cNvPicPr>
        </xdr:nvPicPr>
        <xdr:blipFill rotWithShape="1">
          <a:blip xmlns:r="http://schemas.openxmlformats.org/officeDocument/2006/relationships" r:embed="rId7">
            <a:duotone>
              <a:prstClr val="black"/>
              <a:schemeClr val="accent3">
                <a:tint val="45000"/>
                <a:satMod val="400000"/>
              </a:schemeClr>
            </a:duotone>
            <a:extLst>
              <a:ext uri="{28A0092B-C50C-407E-A947-70E740481C1C}">
                <a14:useLocalDpi xmlns:a14="http://schemas.microsoft.com/office/drawing/2010/main" val="0"/>
              </a:ext>
            </a:extLst>
          </a:blip>
          <a:srcRect l="68850" t="2814" r="3834" b="59091"/>
          <a:stretch/>
        </xdr:blipFill>
        <xdr:spPr bwMode="auto">
          <a:xfrm>
            <a:off x="3505199" y="36461700"/>
            <a:ext cx="1266825" cy="86389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0" name="Picture 299" descr="http://www.doctorkish.com/wp-content/uploads/2016/09/344736546455645385.jpg">
            <a:extLst>
              <a:ext uri="{FF2B5EF4-FFF2-40B4-BE49-F238E27FC236}">
                <a16:creationId xmlns:a16="http://schemas.microsoft.com/office/drawing/2014/main" id="{557982A0-CDA4-438D-8BB2-30D7ABD43FC7}"/>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39131" t="77359" r="37173" b="4245"/>
          <a:stretch/>
        </xdr:blipFill>
        <xdr:spPr bwMode="auto">
          <a:xfrm>
            <a:off x="3514725" y="35547300"/>
            <a:ext cx="1266825" cy="797478"/>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01" name="Group 300">
            <a:extLst>
              <a:ext uri="{FF2B5EF4-FFF2-40B4-BE49-F238E27FC236}">
                <a16:creationId xmlns:a16="http://schemas.microsoft.com/office/drawing/2014/main" id="{CE3B7225-9D7B-4C4F-8C34-BABC4408CFAC}"/>
              </a:ext>
            </a:extLst>
          </xdr:cNvPr>
          <xdr:cNvGrpSpPr/>
        </xdr:nvGrpSpPr>
        <xdr:grpSpPr>
          <a:xfrm>
            <a:off x="3513145" y="44180600"/>
            <a:ext cx="1266824" cy="858197"/>
            <a:chOff x="17316448" y="6496051"/>
            <a:chExt cx="7629525" cy="5334000"/>
          </a:xfrm>
        </xdr:grpSpPr>
        <xdr:pic>
          <xdr:nvPicPr>
            <xdr:cNvPr id="320" name="Picture 319" descr="Image result for 'L' shaped roof">
              <a:extLst>
                <a:ext uri="{FF2B5EF4-FFF2-40B4-BE49-F238E27FC236}">
                  <a16:creationId xmlns:a16="http://schemas.microsoft.com/office/drawing/2014/main" id="{F13A02FC-6F2D-4FEE-92F1-F742F5810481}"/>
                </a:ext>
              </a:extLst>
            </xdr:cNvPr>
            <xdr:cNvPicPr>
              <a:picLocks noChangeAspect="1" noChangeArrowheads="1"/>
            </xdr:cNvPicPr>
          </xdr:nvPicPr>
          <xdr:blipFill rotWithShape="1">
            <a:blip xmlns:r="http://schemas.openxmlformats.org/officeDocument/2006/relationships" r:embed="rId8" cstate="print">
              <a:duotone>
                <a:schemeClr val="bg2">
                  <a:shade val="45000"/>
                  <a:satMod val="135000"/>
                </a:schemeClr>
                <a:prstClr val="white"/>
              </a:duotone>
              <a:extLst>
                <a:ext uri="{BEBA8EAE-BF5A-486C-A8C5-ECC9F3942E4B}">
                  <a14:imgProps xmlns:a14="http://schemas.microsoft.com/office/drawing/2010/main">
                    <a14:imgLayer r:embed="rId9">
                      <a14:imgEffect>
                        <a14:colorTemperature colorTemp="4800"/>
                      </a14:imgEffect>
                      <a14:imgEffect>
                        <a14:saturation sat="0"/>
                      </a14:imgEffect>
                    </a14:imgLayer>
                  </a14:imgProps>
                </a:ext>
                <a:ext uri="{28A0092B-C50C-407E-A947-70E740481C1C}">
                  <a14:useLocalDpi xmlns:a14="http://schemas.microsoft.com/office/drawing/2010/main" val="0"/>
                </a:ext>
              </a:extLst>
            </a:blip>
            <a:srcRect l="11837" t="21659" r="8834" b="8986"/>
            <a:stretch/>
          </xdr:blipFill>
          <xdr:spPr bwMode="auto">
            <a:xfrm>
              <a:off x="17316448" y="6496051"/>
              <a:ext cx="7629525" cy="5334000"/>
            </a:xfrm>
            <a:prstGeom prst="rect">
              <a:avLst/>
            </a:prstGeom>
            <a:solidFill>
              <a:schemeClr val="tx2">
                <a:lumMod val="40000"/>
                <a:lumOff val="60000"/>
              </a:schemeClr>
            </a:solidFill>
            <a:ln w="0">
              <a:noFill/>
            </a:ln>
          </xdr:spPr>
        </xdr:pic>
        <xdr:cxnSp macro="">
          <xdr:nvCxnSpPr>
            <xdr:cNvPr id="321" name="Straight Connector 320">
              <a:extLst>
                <a:ext uri="{FF2B5EF4-FFF2-40B4-BE49-F238E27FC236}">
                  <a16:creationId xmlns:a16="http://schemas.microsoft.com/office/drawing/2014/main" id="{4C14F3D6-973C-4DA7-993B-7BCCDF5A01A3}"/>
                </a:ext>
              </a:extLst>
            </xdr:cNvPr>
            <xdr:cNvCxnSpPr/>
          </xdr:nvCxnSpPr>
          <xdr:spPr>
            <a:xfrm flipH="1" flipV="1">
              <a:off x="18641847" y="9738981"/>
              <a:ext cx="322852" cy="11695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2" name="Straight Connector 321">
              <a:extLst>
                <a:ext uri="{FF2B5EF4-FFF2-40B4-BE49-F238E27FC236}">
                  <a16:creationId xmlns:a16="http://schemas.microsoft.com/office/drawing/2014/main" id="{5F19A189-DD3C-4304-84D6-7B73DEA119C6}"/>
                </a:ext>
              </a:extLst>
            </xdr:cNvPr>
            <xdr:cNvCxnSpPr/>
          </xdr:nvCxnSpPr>
          <xdr:spPr>
            <a:xfrm flipH="1" flipV="1">
              <a:off x="20443025" y="8906096"/>
              <a:ext cx="33986" cy="1187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3" name="Straight Connector 322">
              <a:extLst>
                <a:ext uri="{FF2B5EF4-FFF2-40B4-BE49-F238E27FC236}">
                  <a16:creationId xmlns:a16="http://schemas.microsoft.com/office/drawing/2014/main" id="{B0AE65AD-9C0E-4D1B-8536-B9BCE8631108}"/>
                </a:ext>
              </a:extLst>
            </xdr:cNvPr>
            <xdr:cNvCxnSpPr/>
          </xdr:nvCxnSpPr>
          <xdr:spPr>
            <a:xfrm flipV="1">
              <a:off x="21887369" y="10430096"/>
              <a:ext cx="169921" cy="12227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4" name="Straight Connector 323">
              <a:extLst>
                <a:ext uri="{FF2B5EF4-FFF2-40B4-BE49-F238E27FC236}">
                  <a16:creationId xmlns:a16="http://schemas.microsoft.com/office/drawing/2014/main" id="{2DFC58F2-7321-42AE-820C-FA293721D295}"/>
                </a:ext>
              </a:extLst>
            </xdr:cNvPr>
            <xdr:cNvCxnSpPr/>
          </xdr:nvCxnSpPr>
          <xdr:spPr>
            <a:xfrm flipV="1">
              <a:off x="24300269" y="8711166"/>
              <a:ext cx="407812" cy="115186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5" name="Straight Connector 324">
              <a:extLst>
                <a:ext uri="{FF2B5EF4-FFF2-40B4-BE49-F238E27FC236}">
                  <a16:creationId xmlns:a16="http://schemas.microsoft.com/office/drawing/2014/main" id="{C89444BC-0FB1-49D7-A290-EBC53DD90507}"/>
                </a:ext>
              </a:extLst>
            </xdr:cNvPr>
            <xdr:cNvCxnSpPr/>
          </xdr:nvCxnSpPr>
          <xdr:spPr>
            <a:xfrm flipV="1">
              <a:off x="21887369" y="9845306"/>
              <a:ext cx="2412899" cy="18252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6" name="Straight Connector 325">
              <a:extLst>
                <a:ext uri="{FF2B5EF4-FFF2-40B4-BE49-F238E27FC236}">
                  <a16:creationId xmlns:a16="http://schemas.microsoft.com/office/drawing/2014/main" id="{C90BB86D-0AA2-41C3-82A0-8C3AF6900D4B}"/>
                </a:ext>
              </a:extLst>
            </xdr:cNvPr>
            <xdr:cNvCxnSpPr/>
          </xdr:nvCxnSpPr>
          <xdr:spPr>
            <a:xfrm flipH="1" flipV="1">
              <a:off x="20477011" y="10057956"/>
              <a:ext cx="1410358" cy="161260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7" name="Straight Connector 326">
              <a:extLst>
                <a:ext uri="{FF2B5EF4-FFF2-40B4-BE49-F238E27FC236}">
                  <a16:creationId xmlns:a16="http://schemas.microsoft.com/office/drawing/2014/main" id="{3D562112-E814-45BF-A870-213E5A104FF8}"/>
                </a:ext>
              </a:extLst>
            </xdr:cNvPr>
            <xdr:cNvCxnSpPr/>
          </xdr:nvCxnSpPr>
          <xdr:spPr>
            <a:xfrm flipH="1">
              <a:off x="18964700" y="10093398"/>
              <a:ext cx="1529304" cy="8151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8" name="Straight Connector 327">
              <a:extLst>
                <a:ext uri="{FF2B5EF4-FFF2-40B4-BE49-F238E27FC236}">
                  <a16:creationId xmlns:a16="http://schemas.microsoft.com/office/drawing/2014/main" id="{0A0F12A3-1D44-4C9E-BF12-5FBC942153E7}"/>
                </a:ext>
              </a:extLst>
            </xdr:cNvPr>
            <xdr:cNvCxnSpPr/>
          </xdr:nvCxnSpPr>
          <xdr:spPr>
            <a:xfrm flipH="1">
              <a:off x="22040298" y="8711167"/>
              <a:ext cx="2667784" cy="171893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9" name="Straight Connector 328">
              <a:extLst>
                <a:ext uri="{FF2B5EF4-FFF2-40B4-BE49-F238E27FC236}">
                  <a16:creationId xmlns:a16="http://schemas.microsoft.com/office/drawing/2014/main" id="{70C56A3C-0246-447A-9A92-83AF3546AA59}"/>
                </a:ext>
              </a:extLst>
            </xdr:cNvPr>
            <xdr:cNvCxnSpPr/>
          </xdr:nvCxnSpPr>
          <xdr:spPr>
            <a:xfrm flipH="1" flipV="1">
              <a:off x="20460017" y="8923817"/>
              <a:ext cx="1597274" cy="148855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0" name="Straight Connector 329">
              <a:extLst>
                <a:ext uri="{FF2B5EF4-FFF2-40B4-BE49-F238E27FC236}">
                  <a16:creationId xmlns:a16="http://schemas.microsoft.com/office/drawing/2014/main" id="{EB86413F-276F-4547-85E7-42F64A2911D4}"/>
                </a:ext>
              </a:extLst>
            </xdr:cNvPr>
            <xdr:cNvCxnSpPr/>
          </xdr:nvCxnSpPr>
          <xdr:spPr>
            <a:xfrm flipH="1">
              <a:off x="18658839" y="8941538"/>
              <a:ext cx="1784188" cy="7797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1" name="Straight Connector 330">
              <a:extLst>
                <a:ext uri="{FF2B5EF4-FFF2-40B4-BE49-F238E27FC236}">
                  <a16:creationId xmlns:a16="http://schemas.microsoft.com/office/drawing/2014/main" id="{828ADC24-9067-4D52-93DC-901C54E7F556}"/>
                </a:ext>
              </a:extLst>
            </xdr:cNvPr>
            <xdr:cNvCxnSpPr/>
          </xdr:nvCxnSpPr>
          <xdr:spPr>
            <a:xfrm flipH="1" flipV="1">
              <a:off x="17792234" y="9047863"/>
              <a:ext cx="1172466" cy="1878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2" name="Straight Connector 331">
              <a:extLst>
                <a:ext uri="{FF2B5EF4-FFF2-40B4-BE49-F238E27FC236}">
                  <a16:creationId xmlns:a16="http://schemas.microsoft.com/office/drawing/2014/main" id="{0179870B-F9C1-4B77-973D-16BF60F72820}"/>
                </a:ext>
              </a:extLst>
            </xdr:cNvPr>
            <xdr:cNvCxnSpPr/>
          </xdr:nvCxnSpPr>
          <xdr:spPr>
            <a:xfrm flipH="1" flipV="1">
              <a:off x="17469381" y="7949166"/>
              <a:ext cx="322854" cy="1116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3" name="Straight Connector 332">
              <a:extLst>
                <a:ext uri="{FF2B5EF4-FFF2-40B4-BE49-F238E27FC236}">
                  <a16:creationId xmlns:a16="http://schemas.microsoft.com/office/drawing/2014/main" id="{E982C4E4-489F-4B7F-9888-91FAA99C93D2}"/>
                </a:ext>
              </a:extLst>
            </xdr:cNvPr>
            <xdr:cNvCxnSpPr/>
          </xdr:nvCxnSpPr>
          <xdr:spPr>
            <a:xfrm flipH="1" flipV="1">
              <a:off x="17486374" y="7984608"/>
              <a:ext cx="1172466" cy="17543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4" name="Straight Connector 333">
              <a:extLst>
                <a:ext uri="{FF2B5EF4-FFF2-40B4-BE49-F238E27FC236}">
                  <a16:creationId xmlns:a16="http://schemas.microsoft.com/office/drawing/2014/main" id="{1CB19DAD-C57D-43C4-B87E-2BB49116BA8D}"/>
                </a:ext>
              </a:extLst>
            </xdr:cNvPr>
            <xdr:cNvCxnSpPr/>
          </xdr:nvCxnSpPr>
          <xdr:spPr>
            <a:xfrm flipV="1">
              <a:off x="17469382" y="7240330"/>
              <a:ext cx="1920123" cy="7088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5" name="Straight Connector 334">
              <a:extLst>
                <a:ext uri="{FF2B5EF4-FFF2-40B4-BE49-F238E27FC236}">
                  <a16:creationId xmlns:a16="http://schemas.microsoft.com/office/drawing/2014/main" id="{CE1455C2-07B4-42E3-891B-BEE24D7FF215}"/>
                </a:ext>
              </a:extLst>
            </xdr:cNvPr>
            <xdr:cNvCxnSpPr/>
          </xdr:nvCxnSpPr>
          <xdr:spPr>
            <a:xfrm flipV="1">
              <a:off x="18658841" y="7240327"/>
              <a:ext cx="747659" cy="248092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6" name="Straight Connector 335">
              <a:extLst>
                <a:ext uri="{FF2B5EF4-FFF2-40B4-BE49-F238E27FC236}">
                  <a16:creationId xmlns:a16="http://schemas.microsoft.com/office/drawing/2014/main" id="{A54B8140-5DA0-4737-A3B1-2372741F2E0D}"/>
                </a:ext>
              </a:extLst>
            </xdr:cNvPr>
            <xdr:cNvCxnSpPr/>
          </xdr:nvCxnSpPr>
          <xdr:spPr>
            <a:xfrm flipV="1">
              <a:off x="19411950" y="6779589"/>
              <a:ext cx="1523851" cy="4689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7" name="Straight Connector 336">
              <a:extLst>
                <a:ext uri="{FF2B5EF4-FFF2-40B4-BE49-F238E27FC236}">
                  <a16:creationId xmlns:a16="http://schemas.microsoft.com/office/drawing/2014/main" id="{AFF22F39-F745-44FD-8939-57D12D34015A}"/>
                </a:ext>
              </a:extLst>
            </xdr:cNvPr>
            <xdr:cNvCxnSpPr/>
          </xdr:nvCxnSpPr>
          <xdr:spPr>
            <a:xfrm>
              <a:off x="20901818" y="6815027"/>
              <a:ext cx="1461332" cy="8683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8" name="Straight Connector 337">
              <a:extLst>
                <a:ext uri="{FF2B5EF4-FFF2-40B4-BE49-F238E27FC236}">
                  <a16:creationId xmlns:a16="http://schemas.microsoft.com/office/drawing/2014/main" id="{699AB096-1D8F-4DFE-85CD-95D17D3A8614}"/>
                </a:ext>
              </a:extLst>
            </xdr:cNvPr>
            <xdr:cNvCxnSpPr/>
          </xdr:nvCxnSpPr>
          <xdr:spPr>
            <a:xfrm flipV="1">
              <a:off x="22057294" y="7683352"/>
              <a:ext cx="288866" cy="27113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9" name="Straight Connector 338">
              <a:extLst>
                <a:ext uri="{FF2B5EF4-FFF2-40B4-BE49-F238E27FC236}">
                  <a16:creationId xmlns:a16="http://schemas.microsoft.com/office/drawing/2014/main" id="{67B2910A-D12D-4FA9-A86E-752466A880A2}"/>
                </a:ext>
              </a:extLst>
            </xdr:cNvPr>
            <xdr:cNvCxnSpPr/>
          </xdr:nvCxnSpPr>
          <xdr:spPr>
            <a:xfrm flipH="1" flipV="1">
              <a:off x="22363151" y="7683352"/>
              <a:ext cx="2344932" cy="102781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0" name="Straight Connector 339">
              <a:extLst>
                <a:ext uri="{FF2B5EF4-FFF2-40B4-BE49-F238E27FC236}">
                  <a16:creationId xmlns:a16="http://schemas.microsoft.com/office/drawing/2014/main" id="{881EC0EC-B38C-4A83-9A63-BD253E92C8B8}"/>
                </a:ext>
              </a:extLst>
            </xdr:cNvPr>
            <xdr:cNvCxnSpPr/>
          </xdr:nvCxnSpPr>
          <xdr:spPr>
            <a:xfrm flipH="1" flipV="1">
              <a:off x="22023305" y="7275771"/>
              <a:ext cx="2684778" cy="1417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1" name="Straight Connector 340">
              <a:extLst>
                <a:ext uri="{FF2B5EF4-FFF2-40B4-BE49-F238E27FC236}">
                  <a16:creationId xmlns:a16="http://schemas.microsoft.com/office/drawing/2014/main" id="{63A0D455-587E-4E95-A69A-D2E4ACB79400}"/>
                </a:ext>
              </a:extLst>
            </xdr:cNvPr>
            <xdr:cNvCxnSpPr/>
          </xdr:nvCxnSpPr>
          <xdr:spPr>
            <a:xfrm flipH="1" flipV="1">
              <a:off x="20935802" y="6797307"/>
              <a:ext cx="1124098" cy="4893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2" name="Straight Connector 341">
              <a:extLst>
                <a:ext uri="{FF2B5EF4-FFF2-40B4-BE49-F238E27FC236}">
                  <a16:creationId xmlns:a16="http://schemas.microsoft.com/office/drawing/2014/main" id="{7AB41494-8008-4516-B777-E71C143835EE}"/>
                </a:ext>
              </a:extLst>
            </xdr:cNvPr>
            <xdr:cNvCxnSpPr/>
          </xdr:nvCxnSpPr>
          <xdr:spPr>
            <a:xfrm flipV="1">
              <a:off x="20426035" y="6810374"/>
              <a:ext cx="490863" cy="2113445"/>
            </a:xfrm>
            <a:prstGeom prst="line">
              <a:avLst/>
            </a:prstGeom>
          </xdr:spPr>
          <xdr:style>
            <a:lnRef idx="1">
              <a:schemeClr val="dk1"/>
            </a:lnRef>
            <a:fillRef idx="0">
              <a:schemeClr val="dk1"/>
            </a:fillRef>
            <a:effectRef idx="0">
              <a:schemeClr val="dk1"/>
            </a:effectRef>
            <a:fontRef idx="minor">
              <a:schemeClr val="tx1"/>
            </a:fontRef>
          </xdr:style>
        </xdr:cxnSp>
      </xdr:grpSp>
      <xdr:pic>
        <xdr:nvPicPr>
          <xdr:cNvPr id="302" name="Picture 301" descr="https://www.hariduskeskus.ee/pracmath/eng/pitches_failid/image003.png">
            <a:extLst>
              <a:ext uri="{FF2B5EF4-FFF2-40B4-BE49-F238E27FC236}">
                <a16:creationId xmlns:a16="http://schemas.microsoft.com/office/drawing/2014/main" id="{C9F83968-16D1-44C0-9B98-3F4920570CBF}"/>
              </a:ext>
            </a:extLst>
          </xdr:cNvPr>
          <xdr:cNvPicPr>
            <a:picLocks noChangeAspect="1" noChangeArrowheads="1"/>
          </xdr:cNvPicPr>
        </xdr:nvPicPr>
        <xdr:blipFill rotWithShape="1">
          <a:blip xmlns:r="http://schemas.openxmlformats.org/officeDocument/2006/relationships" r:embed="rId10">
            <a:duotone>
              <a:prstClr val="black"/>
              <a:schemeClr val="accent3">
                <a:tint val="45000"/>
                <a:satMod val="400000"/>
              </a:schemeClr>
            </a:duotone>
            <a:extLst>
              <a:ext uri="{BEBA8EAE-BF5A-486C-A8C5-ECC9F3942E4B}">
                <a14:imgProps xmlns:a14="http://schemas.microsoft.com/office/drawing/2010/main">
                  <a14:imgLayer r:embed="rId11">
                    <a14:imgEffect>
                      <a14:colorTemperature colorTemp="11200"/>
                    </a14:imgEffect>
                    <a14:imgEffect>
                      <a14:brightnessContrast bright="53000" contrast="-39000"/>
                    </a14:imgEffect>
                  </a14:imgLayer>
                </a14:imgProps>
              </a:ext>
              <a:ext uri="{28A0092B-C50C-407E-A947-70E740481C1C}">
                <a14:useLocalDpi xmlns:a14="http://schemas.microsoft.com/office/drawing/2010/main" val="0"/>
              </a:ext>
            </a:extLst>
          </a:blip>
          <a:srcRect l="31215" t="2954" r="30468" b="72500"/>
          <a:stretch/>
        </xdr:blipFill>
        <xdr:spPr bwMode="auto">
          <a:xfrm>
            <a:off x="3524250" y="43231963"/>
            <a:ext cx="1266825" cy="820066"/>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03" name="Group 302">
            <a:extLst>
              <a:ext uri="{FF2B5EF4-FFF2-40B4-BE49-F238E27FC236}">
                <a16:creationId xmlns:a16="http://schemas.microsoft.com/office/drawing/2014/main" id="{451FEDAD-D292-484F-AA3C-229745A5A160}"/>
              </a:ext>
            </a:extLst>
          </xdr:cNvPr>
          <xdr:cNvGrpSpPr/>
        </xdr:nvGrpSpPr>
        <xdr:grpSpPr>
          <a:xfrm>
            <a:off x="3505200" y="41328975"/>
            <a:ext cx="1276350" cy="809627"/>
            <a:chOff x="4781550" y="24115985"/>
            <a:chExt cx="2562225" cy="1628445"/>
          </a:xfrm>
        </xdr:grpSpPr>
        <xdr:grpSp>
          <xdr:nvGrpSpPr>
            <xdr:cNvPr id="311" name="Group 310">
              <a:extLst>
                <a:ext uri="{FF2B5EF4-FFF2-40B4-BE49-F238E27FC236}">
                  <a16:creationId xmlns:a16="http://schemas.microsoft.com/office/drawing/2014/main" id="{A73783C4-9171-4F1D-850E-6213E213AF41}"/>
                </a:ext>
              </a:extLst>
            </xdr:cNvPr>
            <xdr:cNvGrpSpPr/>
          </xdr:nvGrpSpPr>
          <xdr:grpSpPr>
            <a:xfrm>
              <a:off x="4781550" y="24115985"/>
              <a:ext cx="2562225" cy="1628445"/>
              <a:chOff x="4781550" y="24115985"/>
              <a:chExt cx="2562225" cy="1628445"/>
            </a:xfrm>
          </xdr:grpSpPr>
          <xdr:pic>
            <xdr:nvPicPr>
              <xdr:cNvPr id="313" name="Picture 312" descr="Related image">
                <a:extLst>
                  <a:ext uri="{FF2B5EF4-FFF2-40B4-BE49-F238E27FC236}">
                    <a16:creationId xmlns:a16="http://schemas.microsoft.com/office/drawing/2014/main" id="{B7BA4156-A0BE-44B8-81B2-103A226986F8}"/>
                  </a:ext>
                </a:extLst>
              </xdr:cNvPr>
              <xdr:cNvPicPr>
                <a:picLocks noChangeAspect="1" noChangeArrowheads="1"/>
              </xdr:cNvPicPr>
            </xdr:nvPicPr>
            <xdr:blipFill rotWithShape="1">
              <a:blip xmlns:r="http://schemas.openxmlformats.org/officeDocument/2006/relationships" r:embed="rId24">
                <a:duotone>
                  <a:prstClr val="black"/>
                  <a:schemeClr val="accent3">
                    <a:tint val="45000"/>
                    <a:satMod val="400000"/>
                  </a:schemeClr>
                </a:duotone>
                <a:extLst>
                  <a:ext uri="{BEBA8EAE-BF5A-486C-A8C5-ECC9F3942E4B}">
                    <a14:imgProps xmlns:a14="http://schemas.microsoft.com/office/drawing/2010/main">
                      <a14:imgLayer r:embed="rId25">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t="6897" b="8046"/>
              <a:stretch/>
            </xdr:blipFill>
            <xdr:spPr bwMode="auto">
              <a:xfrm>
                <a:off x="4781550" y="24115985"/>
                <a:ext cx="2562225" cy="162844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14" name="Group 313">
                <a:extLst>
                  <a:ext uri="{FF2B5EF4-FFF2-40B4-BE49-F238E27FC236}">
                    <a16:creationId xmlns:a16="http://schemas.microsoft.com/office/drawing/2014/main" id="{903CC994-600D-43D4-9BD3-179D67F29B8C}"/>
                  </a:ext>
                </a:extLst>
              </xdr:cNvPr>
              <xdr:cNvGrpSpPr/>
            </xdr:nvGrpSpPr>
            <xdr:grpSpPr>
              <a:xfrm>
                <a:off x="5800725" y="24469726"/>
                <a:ext cx="523875" cy="1000124"/>
                <a:chOff x="5800725" y="24469726"/>
                <a:chExt cx="523875" cy="1000124"/>
              </a:xfrm>
            </xdr:grpSpPr>
            <xdr:cxnSp macro="">
              <xdr:nvCxnSpPr>
                <xdr:cNvPr id="318" name="Straight Connector 317">
                  <a:extLst>
                    <a:ext uri="{FF2B5EF4-FFF2-40B4-BE49-F238E27FC236}">
                      <a16:creationId xmlns:a16="http://schemas.microsoft.com/office/drawing/2014/main" id="{072ABF0F-C9AD-4B99-A7C7-7D6275346AB5}"/>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319" name="Straight Connector 318">
                  <a:extLst>
                    <a:ext uri="{FF2B5EF4-FFF2-40B4-BE49-F238E27FC236}">
                      <a16:creationId xmlns:a16="http://schemas.microsoft.com/office/drawing/2014/main" id="{7AD679F3-A783-4E37-9642-55313DFC39DF}"/>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nvGrpSpPr>
              <xdr:cNvPr id="315" name="Group 314">
                <a:extLst>
                  <a:ext uri="{FF2B5EF4-FFF2-40B4-BE49-F238E27FC236}">
                    <a16:creationId xmlns:a16="http://schemas.microsoft.com/office/drawing/2014/main" id="{DA4D0EEA-3CF6-4D29-9EEE-6469F5055D22}"/>
                  </a:ext>
                </a:extLst>
              </xdr:cNvPr>
              <xdr:cNvGrpSpPr/>
            </xdr:nvGrpSpPr>
            <xdr:grpSpPr>
              <a:xfrm>
                <a:off x="6276974" y="24260175"/>
                <a:ext cx="504000" cy="1000124"/>
                <a:chOff x="5800725" y="24469726"/>
                <a:chExt cx="523875" cy="1000124"/>
              </a:xfrm>
            </xdr:grpSpPr>
            <xdr:cxnSp macro="">
              <xdr:nvCxnSpPr>
                <xdr:cNvPr id="316" name="Straight Connector 315">
                  <a:extLst>
                    <a:ext uri="{FF2B5EF4-FFF2-40B4-BE49-F238E27FC236}">
                      <a16:creationId xmlns:a16="http://schemas.microsoft.com/office/drawing/2014/main" id="{925A9ADC-39A2-4FD7-9C93-FCF62E2840F9}"/>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317" name="Straight Connector 316">
                  <a:extLst>
                    <a:ext uri="{FF2B5EF4-FFF2-40B4-BE49-F238E27FC236}">
                      <a16:creationId xmlns:a16="http://schemas.microsoft.com/office/drawing/2014/main" id="{89C0342C-346A-48F7-9347-8455D7E8F60D}"/>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cxnSp macro="">
          <xdr:nvCxnSpPr>
            <xdr:cNvPr id="312" name="Straight Arrow Connector 311">
              <a:extLst>
                <a:ext uri="{FF2B5EF4-FFF2-40B4-BE49-F238E27FC236}">
                  <a16:creationId xmlns:a16="http://schemas.microsoft.com/office/drawing/2014/main" id="{3D848328-202C-4EB1-BDFB-B19BF3090C22}"/>
                </a:ext>
              </a:extLst>
            </xdr:cNvPr>
            <xdr:cNvCxnSpPr/>
          </xdr:nvCxnSpPr>
          <xdr:spPr>
            <a:xfrm flipH="1" flipV="1">
              <a:off x="5638800" y="24822150"/>
              <a:ext cx="447675" cy="561975"/>
            </a:xfrm>
            <a:prstGeom prst="straightConnector1">
              <a:avLst/>
            </a:prstGeom>
            <a:ln w="34925">
              <a:tailEnd type="triangle"/>
            </a:ln>
          </xdr:spPr>
          <xdr:style>
            <a:lnRef idx="1">
              <a:schemeClr val="accent2"/>
            </a:lnRef>
            <a:fillRef idx="0">
              <a:schemeClr val="accent2"/>
            </a:fillRef>
            <a:effectRef idx="0">
              <a:schemeClr val="accent2"/>
            </a:effectRef>
            <a:fontRef idx="minor">
              <a:schemeClr val="tx1"/>
            </a:fontRef>
          </xdr:style>
        </xdr:cxnSp>
      </xdr:grpSp>
      <xdr:grpSp>
        <xdr:nvGrpSpPr>
          <xdr:cNvPr id="304" name="Group 303">
            <a:extLst>
              <a:ext uri="{FF2B5EF4-FFF2-40B4-BE49-F238E27FC236}">
                <a16:creationId xmlns:a16="http://schemas.microsoft.com/office/drawing/2014/main" id="{53442697-A62D-482A-9210-EBE6E49D7E3F}"/>
              </a:ext>
            </a:extLst>
          </xdr:cNvPr>
          <xdr:cNvGrpSpPr/>
        </xdr:nvGrpSpPr>
        <xdr:grpSpPr>
          <a:xfrm>
            <a:off x="3486150" y="40343728"/>
            <a:ext cx="1304925" cy="829601"/>
            <a:chOff x="15154275" y="8496300"/>
            <a:chExt cx="1457325" cy="876300"/>
          </a:xfrm>
        </xdr:grpSpPr>
        <xdr:pic>
          <xdr:nvPicPr>
            <xdr:cNvPr id="305" name="Picture 304" descr="http://www.doctorkish.com/wp-content/uploads/2016/09/344736546455645385.jpg">
              <a:extLst>
                <a:ext uri="{FF2B5EF4-FFF2-40B4-BE49-F238E27FC236}">
                  <a16:creationId xmlns:a16="http://schemas.microsoft.com/office/drawing/2014/main" id="{30C33221-D4BD-4823-B598-E895E7149429}"/>
                </a:ext>
              </a:extLst>
            </xdr:cNvPr>
            <xdr:cNvPicPr>
              <a:picLocks noChangeAspect="1" noChangeArrowheads="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colorTemperature colorTemp="4700"/>
                      </a14:imgEffect>
                      <a14:imgEffect>
                        <a14:saturation sat="0"/>
                      </a14:imgEffect>
                    </a14:imgLayer>
                  </a14:imgProps>
                </a:ext>
                <a:ext uri="{28A0092B-C50C-407E-A947-70E740481C1C}">
                  <a14:useLocalDpi xmlns:a14="http://schemas.microsoft.com/office/drawing/2010/main" val="0"/>
                </a:ext>
              </a:extLst>
            </a:blip>
            <a:srcRect r="66739" b="78302"/>
            <a:stretch/>
          </xdr:blipFill>
          <xdr:spPr bwMode="auto">
            <a:xfrm>
              <a:off x="15154275" y="8496300"/>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306" name="Straight Connector 305">
              <a:extLst>
                <a:ext uri="{FF2B5EF4-FFF2-40B4-BE49-F238E27FC236}">
                  <a16:creationId xmlns:a16="http://schemas.microsoft.com/office/drawing/2014/main" id="{AEA78458-5070-4D52-AA37-6849A51DC701}"/>
                </a:ext>
              </a:extLst>
            </xdr:cNvPr>
            <xdr:cNvCxnSpPr/>
          </xdr:nvCxnSpPr>
          <xdr:spPr>
            <a:xfrm>
              <a:off x="15687675" y="859155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07" name="Straight Connector 306">
              <a:extLst>
                <a:ext uri="{FF2B5EF4-FFF2-40B4-BE49-F238E27FC236}">
                  <a16:creationId xmlns:a16="http://schemas.microsoft.com/office/drawing/2014/main" id="{082820A6-7E55-4DA8-B796-506B5D9FB5C0}"/>
                </a:ext>
              </a:extLst>
            </xdr:cNvPr>
            <xdr:cNvCxnSpPr/>
          </xdr:nvCxnSpPr>
          <xdr:spPr>
            <a:xfrm>
              <a:off x="15878175" y="88773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08" name="Straight Connector 307">
              <a:extLst>
                <a:ext uri="{FF2B5EF4-FFF2-40B4-BE49-F238E27FC236}">
                  <a16:creationId xmlns:a16="http://schemas.microsoft.com/office/drawing/2014/main" id="{F927E3CB-ACD5-4225-A3B8-8522EA7EE695}"/>
                </a:ext>
              </a:extLst>
            </xdr:cNvPr>
            <xdr:cNvCxnSpPr/>
          </xdr:nvCxnSpPr>
          <xdr:spPr>
            <a:xfrm>
              <a:off x="16202025" y="882967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09" name="Straight Connector 308">
              <a:extLst>
                <a:ext uri="{FF2B5EF4-FFF2-40B4-BE49-F238E27FC236}">
                  <a16:creationId xmlns:a16="http://schemas.microsoft.com/office/drawing/2014/main" id="{335B3636-0AD3-4EB6-BF9E-463389D337A2}"/>
                </a:ext>
              </a:extLst>
            </xdr:cNvPr>
            <xdr:cNvCxnSpPr/>
          </xdr:nvCxnSpPr>
          <xdr:spPr>
            <a:xfrm>
              <a:off x="16030575" y="85629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10" name="Straight Arrow Connector 309">
              <a:extLst>
                <a:ext uri="{FF2B5EF4-FFF2-40B4-BE49-F238E27FC236}">
                  <a16:creationId xmlns:a16="http://schemas.microsoft.com/office/drawing/2014/main" id="{A0525942-B4FB-4FBE-ABE5-325CF8067CF8}"/>
                </a:ext>
              </a:extLst>
            </xdr:cNvPr>
            <xdr:cNvCxnSpPr/>
          </xdr:nvCxnSpPr>
          <xdr:spPr>
            <a:xfrm flipH="1" flipV="1">
              <a:off x="15630525" y="8734425"/>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grpSp>
    <xdr:clientData/>
  </xdr:twoCellAnchor>
  <xdr:twoCellAnchor>
    <xdr:from>
      <xdr:col>2</xdr:col>
      <xdr:colOff>95250</xdr:colOff>
      <xdr:row>178</xdr:row>
      <xdr:rowOff>49753</xdr:rowOff>
    </xdr:from>
    <xdr:to>
      <xdr:col>2</xdr:col>
      <xdr:colOff>1371600</xdr:colOff>
      <xdr:row>182</xdr:row>
      <xdr:rowOff>98283</xdr:rowOff>
    </xdr:to>
    <xdr:pic>
      <xdr:nvPicPr>
        <xdr:cNvPr id="349" name="Picture 348" descr="http://www.doctorkish.com/wp-content/uploads/2016/09/344736546455645385.jpg">
          <a:extLst>
            <a:ext uri="{FF2B5EF4-FFF2-40B4-BE49-F238E27FC236}">
              <a16:creationId xmlns:a16="http://schemas.microsoft.com/office/drawing/2014/main" id="{FB5E6877-EBCD-4F6F-A9AB-B9C274E4069C}"/>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3495675" y="35892328"/>
          <a:ext cx="1276350" cy="84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104776</xdr:colOff>
      <xdr:row>188</xdr:row>
      <xdr:rowOff>51903</xdr:rowOff>
    </xdr:from>
    <xdr:to>
      <xdr:col>2</xdr:col>
      <xdr:colOff>1381125</xdr:colOff>
      <xdr:row>192</xdr:row>
      <xdr:rowOff>90897</xdr:rowOff>
    </xdr:to>
    <xdr:grpSp>
      <xdr:nvGrpSpPr>
        <xdr:cNvPr id="350" name="Group 349">
          <a:extLst>
            <a:ext uri="{FF2B5EF4-FFF2-40B4-BE49-F238E27FC236}">
              <a16:creationId xmlns:a16="http://schemas.microsoft.com/office/drawing/2014/main" id="{968AC3C4-8305-4C1B-B848-04F1914CF47C}"/>
            </a:ext>
          </a:extLst>
        </xdr:cNvPr>
        <xdr:cNvGrpSpPr/>
      </xdr:nvGrpSpPr>
      <xdr:grpSpPr>
        <a:xfrm>
          <a:off x="3667126" y="36113553"/>
          <a:ext cx="1276349" cy="800994"/>
          <a:chOff x="13096875" y="8505825"/>
          <a:chExt cx="1457325" cy="876300"/>
        </a:xfrm>
      </xdr:grpSpPr>
      <xdr:pic>
        <xdr:nvPicPr>
          <xdr:cNvPr id="351" name="Picture 350" descr="http://www.doctorkish.com/wp-content/uploads/2016/09/344736546455645385.jpg">
            <a:extLst>
              <a:ext uri="{FF2B5EF4-FFF2-40B4-BE49-F238E27FC236}">
                <a16:creationId xmlns:a16="http://schemas.microsoft.com/office/drawing/2014/main" id="{DFB77CB9-F803-4C78-9B9E-2573EC53CA3F}"/>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13096875" y="8505825"/>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352" name="Straight Connector 351">
            <a:extLst>
              <a:ext uri="{FF2B5EF4-FFF2-40B4-BE49-F238E27FC236}">
                <a16:creationId xmlns:a16="http://schemas.microsoft.com/office/drawing/2014/main" id="{4D91E2DD-46D5-40D1-B8B9-533AE2AE76D5}"/>
              </a:ext>
            </a:extLst>
          </xdr:cNvPr>
          <xdr:cNvCxnSpPr/>
        </xdr:nvCxnSpPr>
        <xdr:spPr>
          <a:xfrm>
            <a:off x="13630275" y="86010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53" name="Straight Connector 352">
            <a:extLst>
              <a:ext uri="{FF2B5EF4-FFF2-40B4-BE49-F238E27FC236}">
                <a16:creationId xmlns:a16="http://schemas.microsoft.com/office/drawing/2014/main" id="{D474F0A4-12BB-48A4-B8B0-A90E7ADCD2D4}"/>
              </a:ext>
            </a:extLst>
          </xdr:cNvPr>
          <xdr:cNvCxnSpPr/>
        </xdr:nvCxnSpPr>
        <xdr:spPr>
          <a:xfrm>
            <a:off x="13820775" y="888682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54" name="Straight Connector 353">
            <a:extLst>
              <a:ext uri="{FF2B5EF4-FFF2-40B4-BE49-F238E27FC236}">
                <a16:creationId xmlns:a16="http://schemas.microsoft.com/office/drawing/2014/main" id="{B53484EA-3F58-49DC-AE10-58D41FE3DEA1}"/>
              </a:ext>
            </a:extLst>
          </xdr:cNvPr>
          <xdr:cNvCxnSpPr/>
        </xdr:nvCxnSpPr>
        <xdr:spPr>
          <a:xfrm>
            <a:off x="14144625" y="88392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55" name="Straight Connector 354">
            <a:extLst>
              <a:ext uri="{FF2B5EF4-FFF2-40B4-BE49-F238E27FC236}">
                <a16:creationId xmlns:a16="http://schemas.microsoft.com/office/drawing/2014/main" id="{717A5DCD-E230-4645-A87A-F589CD5F5CF6}"/>
              </a:ext>
            </a:extLst>
          </xdr:cNvPr>
          <xdr:cNvCxnSpPr/>
        </xdr:nvCxnSpPr>
        <xdr:spPr>
          <a:xfrm>
            <a:off x="13973175" y="857250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56" name="Straight Arrow Connector 355">
            <a:extLst>
              <a:ext uri="{FF2B5EF4-FFF2-40B4-BE49-F238E27FC236}">
                <a16:creationId xmlns:a16="http://schemas.microsoft.com/office/drawing/2014/main" id="{2A3C76FD-E782-4A8C-A125-DAB1BB58CAE5}"/>
              </a:ext>
            </a:extLst>
          </xdr:cNvPr>
          <xdr:cNvCxnSpPr/>
        </xdr:nvCxnSpPr>
        <xdr:spPr>
          <a:xfrm flipH="1" flipV="1">
            <a:off x="13916025" y="8763000"/>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76200</xdr:colOff>
      <xdr:row>193</xdr:row>
      <xdr:rowOff>52978</xdr:rowOff>
    </xdr:from>
    <xdr:to>
      <xdr:col>2</xdr:col>
      <xdr:colOff>1381125</xdr:colOff>
      <xdr:row>197</xdr:row>
      <xdr:rowOff>120579</xdr:rowOff>
    </xdr:to>
    <xdr:grpSp>
      <xdr:nvGrpSpPr>
        <xdr:cNvPr id="357" name="Group 356">
          <a:extLst>
            <a:ext uri="{FF2B5EF4-FFF2-40B4-BE49-F238E27FC236}">
              <a16:creationId xmlns:a16="http://schemas.microsoft.com/office/drawing/2014/main" id="{936481B0-86C5-43B9-A3BE-D85F89306065}"/>
            </a:ext>
          </a:extLst>
        </xdr:cNvPr>
        <xdr:cNvGrpSpPr/>
      </xdr:nvGrpSpPr>
      <xdr:grpSpPr>
        <a:xfrm>
          <a:off x="3638550" y="37067128"/>
          <a:ext cx="1304925" cy="829601"/>
          <a:chOff x="15154275" y="8496300"/>
          <a:chExt cx="1457325" cy="876300"/>
        </a:xfrm>
      </xdr:grpSpPr>
      <xdr:pic>
        <xdr:nvPicPr>
          <xdr:cNvPr id="358" name="Picture 357" descr="http://www.doctorkish.com/wp-content/uploads/2016/09/344736546455645385.jpg">
            <a:extLst>
              <a:ext uri="{FF2B5EF4-FFF2-40B4-BE49-F238E27FC236}">
                <a16:creationId xmlns:a16="http://schemas.microsoft.com/office/drawing/2014/main" id="{ED0A52D5-769F-41E6-A324-D3D0A06DBAD0}"/>
              </a:ext>
            </a:extLst>
          </xdr:cNvPr>
          <xdr:cNvPicPr>
            <a:picLocks noChangeAspect="1" noChangeArrowheads="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colorTemperature colorTemp="4700"/>
                    </a14:imgEffect>
                    <a14:imgEffect>
                      <a14:saturation sat="0"/>
                    </a14:imgEffect>
                  </a14:imgLayer>
                </a14:imgProps>
              </a:ext>
              <a:ext uri="{28A0092B-C50C-407E-A947-70E740481C1C}">
                <a14:useLocalDpi xmlns:a14="http://schemas.microsoft.com/office/drawing/2010/main" val="0"/>
              </a:ext>
            </a:extLst>
          </a:blip>
          <a:srcRect r="66739" b="78302"/>
          <a:stretch/>
        </xdr:blipFill>
        <xdr:spPr bwMode="auto">
          <a:xfrm>
            <a:off x="15154275" y="8496300"/>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359" name="Straight Connector 358">
            <a:extLst>
              <a:ext uri="{FF2B5EF4-FFF2-40B4-BE49-F238E27FC236}">
                <a16:creationId xmlns:a16="http://schemas.microsoft.com/office/drawing/2014/main" id="{D870EC5C-6FF2-48E3-8D53-0E2391B133A7}"/>
              </a:ext>
            </a:extLst>
          </xdr:cNvPr>
          <xdr:cNvCxnSpPr/>
        </xdr:nvCxnSpPr>
        <xdr:spPr>
          <a:xfrm>
            <a:off x="15687675" y="859155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60" name="Straight Connector 359">
            <a:extLst>
              <a:ext uri="{FF2B5EF4-FFF2-40B4-BE49-F238E27FC236}">
                <a16:creationId xmlns:a16="http://schemas.microsoft.com/office/drawing/2014/main" id="{58BC7B30-92D6-4248-A1DE-1DE7CE865356}"/>
              </a:ext>
            </a:extLst>
          </xdr:cNvPr>
          <xdr:cNvCxnSpPr/>
        </xdr:nvCxnSpPr>
        <xdr:spPr>
          <a:xfrm>
            <a:off x="15878175" y="88773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61" name="Straight Connector 360">
            <a:extLst>
              <a:ext uri="{FF2B5EF4-FFF2-40B4-BE49-F238E27FC236}">
                <a16:creationId xmlns:a16="http://schemas.microsoft.com/office/drawing/2014/main" id="{C49F9746-8927-4D40-A022-A1A6FEDA0F08}"/>
              </a:ext>
            </a:extLst>
          </xdr:cNvPr>
          <xdr:cNvCxnSpPr/>
        </xdr:nvCxnSpPr>
        <xdr:spPr>
          <a:xfrm>
            <a:off x="16202025" y="882967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62" name="Straight Connector 361">
            <a:extLst>
              <a:ext uri="{FF2B5EF4-FFF2-40B4-BE49-F238E27FC236}">
                <a16:creationId xmlns:a16="http://schemas.microsoft.com/office/drawing/2014/main" id="{9C46C793-04FE-4D52-A2FB-D3D0F0584450}"/>
              </a:ext>
            </a:extLst>
          </xdr:cNvPr>
          <xdr:cNvCxnSpPr/>
        </xdr:nvCxnSpPr>
        <xdr:spPr>
          <a:xfrm>
            <a:off x="16030575" y="85629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63" name="Straight Arrow Connector 362">
            <a:extLst>
              <a:ext uri="{FF2B5EF4-FFF2-40B4-BE49-F238E27FC236}">
                <a16:creationId xmlns:a16="http://schemas.microsoft.com/office/drawing/2014/main" id="{6C4582A1-91A3-42BC-BA22-BB5F760A6D99}"/>
              </a:ext>
            </a:extLst>
          </xdr:cNvPr>
          <xdr:cNvCxnSpPr/>
        </xdr:nvCxnSpPr>
        <xdr:spPr>
          <a:xfrm flipH="1" flipV="1">
            <a:off x="15630525" y="8734425"/>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104775</xdr:colOff>
      <xdr:row>183</xdr:row>
      <xdr:rowOff>50829</xdr:rowOff>
    </xdr:from>
    <xdr:to>
      <xdr:col>2</xdr:col>
      <xdr:colOff>1381125</xdr:colOff>
      <xdr:row>187</xdr:row>
      <xdr:rowOff>120912</xdr:rowOff>
    </xdr:to>
    <xdr:pic>
      <xdr:nvPicPr>
        <xdr:cNvPr id="364" name="Picture 363" descr="http://www.doctorkish.com/wp-content/uploads/2016/09/344736546455645385.jpg">
          <a:extLst>
            <a:ext uri="{FF2B5EF4-FFF2-40B4-BE49-F238E27FC236}">
              <a16:creationId xmlns:a16="http://schemas.microsoft.com/office/drawing/2014/main" id="{9C155E04-EDED-44F8-A890-F8A70A06FA84}"/>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1087" t="24528" r="67174" b="54009"/>
        <a:stretch/>
      </xdr:blipFill>
      <xdr:spPr bwMode="auto">
        <a:xfrm>
          <a:off x="3505200" y="36893529"/>
          <a:ext cx="1276350" cy="870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203</xdr:row>
      <xdr:rowOff>63578</xdr:rowOff>
    </xdr:from>
    <xdr:to>
      <xdr:col>2</xdr:col>
      <xdr:colOff>1359354</xdr:colOff>
      <xdr:row>207</xdr:row>
      <xdr:rowOff>121643</xdr:rowOff>
    </xdr:to>
    <xdr:pic>
      <xdr:nvPicPr>
        <xdr:cNvPr id="365" name="Picture 364" descr="Image result for roof types">
          <a:extLst>
            <a:ext uri="{FF2B5EF4-FFF2-40B4-BE49-F238E27FC236}">
              <a16:creationId xmlns:a16="http://schemas.microsoft.com/office/drawing/2014/main" id="{46E590BB-7253-4839-8514-B3ABC9336774}"/>
            </a:ext>
          </a:extLst>
        </xdr:cNvPr>
        <xdr:cNvPicPr>
          <a:picLocks noChangeAspect="1" noChangeArrowheads="1"/>
        </xdr:cNvPicPr>
      </xdr:nvPicPr>
      <xdr:blipFill rotWithShape="1">
        <a:blip xmlns:r="http://schemas.openxmlformats.org/officeDocument/2006/relationships" r:embed="rId5">
          <a:duotone>
            <a:prstClr val="black"/>
            <a:schemeClr val="accent3">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rcRect l="49429" t="63511" r="29999" b="10623"/>
        <a:stretch/>
      </xdr:blipFill>
      <xdr:spPr bwMode="auto">
        <a:xfrm>
          <a:off x="3486150" y="40906778"/>
          <a:ext cx="1273629" cy="858165"/>
        </a:xfrm>
        <a:prstGeom prst="rect">
          <a:avLst/>
        </a:prstGeom>
        <a:noFill/>
        <a:ln w="9525">
          <a:noFill/>
        </a:ln>
      </xdr:spPr>
    </xdr:pic>
    <xdr:clientData/>
  </xdr:twoCellAnchor>
  <xdr:twoCellAnchor>
    <xdr:from>
      <xdr:col>2</xdr:col>
      <xdr:colOff>104774</xdr:colOff>
      <xdr:row>173</xdr:row>
      <xdr:rowOff>39143</xdr:rowOff>
    </xdr:from>
    <xdr:to>
      <xdr:col>2</xdr:col>
      <xdr:colOff>1371599</xdr:colOff>
      <xdr:row>177</xdr:row>
      <xdr:rowOff>142003</xdr:rowOff>
    </xdr:to>
    <xdr:pic>
      <xdr:nvPicPr>
        <xdr:cNvPr id="366" name="Picture 365" descr="Image result for butterfly roof type">
          <a:extLst>
            <a:ext uri="{FF2B5EF4-FFF2-40B4-BE49-F238E27FC236}">
              <a16:creationId xmlns:a16="http://schemas.microsoft.com/office/drawing/2014/main" id="{B1B2764D-6462-4F95-AC33-3AFCEAD61728}"/>
            </a:ext>
          </a:extLst>
        </xdr:cNvPr>
        <xdr:cNvPicPr>
          <a:picLocks noChangeAspect="1" noChangeArrowheads="1"/>
        </xdr:cNvPicPr>
      </xdr:nvPicPr>
      <xdr:blipFill rotWithShape="1">
        <a:blip xmlns:r="http://schemas.openxmlformats.org/officeDocument/2006/relationships" r:embed="rId7">
          <a:duotone>
            <a:prstClr val="black"/>
            <a:schemeClr val="accent3">
              <a:tint val="45000"/>
              <a:satMod val="400000"/>
            </a:schemeClr>
          </a:duotone>
          <a:extLst>
            <a:ext uri="{28A0092B-C50C-407E-A947-70E740481C1C}">
              <a14:useLocalDpi xmlns:a14="http://schemas.microsoft.com/office/drawing/2010/main" val="0"/>
            </a:ext>
          </a:extLst>
        </a:blip>
        <a:srcRect l="68850" t="2814" r="3834" b="59091"/>
        <a:stretch/>
      </xdr:blipFill>
      <xdr:spPr bwMode="auto">
        <a:xfrm>
          <a:off x="3505199" y="34881593"/>
          <a:ext cx="1266825" cy="90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104775</xdr:colOff>
      <xdr:row>168</xdr:row>
      <xdr:rowOff>66675</xdr:rowOff>
    </xdr:from>
    <xdr:to>
      <xdr:col>2</xdr:col>
      <xdr:colOff>1371600</xdr:colOff>
      <xdr:row>172</xdr:row>
      <xdr:rowOff>103044</xdr:rowOff>
    </xdr:to>
    <xdr:pic>
      <xdr:nvPicPr>
        <xdr:cNvPr id="367" name="Picture 366" descr="http://www.doctorkish.com/wp-content/uploads/2016/09/344736546455645385.jpg">
          <a:extLst>
            <a:ext uri="{FF2B5EF4-FFF2-40B4-BE49-F238E27FC236}">
              <a16:creationId xmlns:a16="http://schemas.microsoft.com/office/drawing/2014/main" id="{59EAD829-CCBF-421B-AD77-090996677A49}"/>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39131" t="77359" r="37173" b="4245"/>
        <a:stretch/>
      </xdr:blipFill>
      <xdr:spPr bwMode="auto">
        <a:xfrm>
          <a:off x="3505200" y="33909000"/>
          <a:ext cx="1266825" cy="836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114302</xdr:colOff>
      <xdr:row>213</xdr:row>
      <xdr:rowOff>56203</xdr:rowOff>
    </xdr:from>
    <xdr:to>
      <xdr:col>2</xdr:col>
      <xdr:colOff>1381126</xdr:colOff>
      <xdr:row>217</xdr:row>
      <xdr:rowOff>142875</xdr:rowOff>
    </xdr:to>
    <xdr:grpSp>
      <xdr:nvGrpSpPr>
        <xdr:cNvPr id="368" name="Group 367">
          <a:extLst>
            <a:ext uri="{FF2B5EF4-FFF2-40B4-BE49-F238E27FC236}">
              <a16:creationId xmlns:a16="http://schemas.microsoft.com/office/drawing/2014/main" id="{9B8D10B1-3A7D-4D2C-8D96-A7C221326837}"/>
            </a:ext>
          </a:extLst>
        </xdr:cNvPr>
        <xdr:cNvGrpSpPr/>
      </xdr:nvGrpSpPr>
      <xdr:grpSpPr>
        <a:xfrm>
          <a:off x="3676652" y="40880353"/>
          <a:ext cx="1266824" cy="848672"/>
          <a:chOff x="17325975" y="6467475"/>
          <a:chExt cx="7629525" cy="5333999"/>
        </a:xfrm>
      </xdr:grpSpPr>
      <xdr:pic>
        <xdr:nvPicPr>
          <xdr:cNvPr id="369" name="Picture 368" descr="Image result for 'L' shaped roof">
            <a:extLst>
              <a:ext uri="{FF2B5EF4-FFF2-40B4-BE49-F238E27FC236}">
                <a16:creationId xmlns:a16="http://schemas.microsoft.com/office/drawing/2014/main" id="{7C35C26E-1670-4915-B463-9B7082B91FC0}"/>
              </a:ext>
            </a:extLst>
          </xdr:cNvPr>
          <xdr:cNvPicPr>
            <a:picLocks noChangeAspect="1" noChangeArrowheads="1"/>
          </xdr:cNvPicPr>
        </xdr:nvPicPr>
        <xdr:blipFill rotWithShape="1">
          <a:blip xmlns:r="http://schemas.openxmlformats.org/officeDocument/2006/relationships" r:embed="rId8" cstate="print">
            <a:duotone>
              <a:schemeClr val="bg2">
                <a:shade val="45000"/>
                <a:satMod val="135000"/>
              </a:schemeClr>
              <a:prstClr val="white"/>
            </a:duotone>
            <a:extLst>
              <a:ext uri="{BEBA8EAE-BF5A-486C-A8C5-ECC9F3942E4B}">
                <a14:imgProps xmlns:a14="http://schemas.microsoft.com/office/drawing/2010/main">
                  <a14:imgLayer r:embed="rId9">
                    <a14:imgEffect>
                      <a14:colorTemperature colorTemp="4800"/>
                    </a14:imgEffect>
                    <a14:imgEffect>
                      <a14:saturation sat="0"/>
                    </a14:imgEffect>
                  </a14:imgLayer>
                </a14:imgProps>
              </a:ext>
              <a:ext uri="{28A0092B-C50C-407E-A947-70E740481C1C}">
                <a14:useLocalDpi xmlns:a14="http://schemas.microsoft.com/office/drawing/2010/main" val="0"/>
              </a:ext>
            </a:extLst>
          </a:blip>
          <a:srcRect l="11837" t="21659" r="8834" b="8986"/>
          <a:stretch/>
        </xdr:blipFill>
        <xdr:spPr bwMode="auto">
          <a:xfrm>
            <a:off x="17316450" y="6496050"/>
            <a:ext cx="7629525" cy="5333999"/>
          </a:xfrm>
          <a:prstGeom prst="rect">
            <a:avLst/>
          </a:prstGeom>
          <a:solidFill>
            <a:schemeClr val="tx2">
              <a:lumMod val="40000"/>
              <a:lumOff val="60000"/>
            </a:schemeClr>
          </a:solidFill>
          <a:ln w="0">
            <a:noFill/>
          </a:ln>
        </xdr:spPr>
      </xdr:pic>
      <xdr:cxnSp macro="">
        <xdr:nvCxnSpPr>
          <xdr:cNvPr id="370" name="Straight Connector 369">
            <a:extLst>
              <a:ext uri="{FF2B5EF4-FFF2-40B4-BE49-F238E27FC236}">
                <a16:creationId xmlns:a16="http://schemas.microsoft.com/office/drawing/2014/main" id="{731694A4-8985-4E0A-A1DC-63E84B02C28E}"/>
              </a:ext>
            </a:extLst>
          </xdr:cNvPr>
          <xdr:cNvCxnSpPr/>
        </xdr:nvCxnSpPr>
        <xdr:spPr>
          <a:xfrm flipH="1" flipV="1">
            <a:off x="18641847" y="9738981"/>
            <a:ext cx="322852" cy="11695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1" name="Straight Connector 370">
            <a:extLst>
              <a:ext uri="{FF2B5EF4-FFF2-40B4-BE49-F238E27FC236}">
                <a16:creationId xmlns:a16="http://schemas.microsoft.com/office/drawing/2014/main" id="{EA879792-2F64-4341-8CD3-7D8C143955CC}"/>
              </a:ext>
            </a:extLst>
          </xdr:cNvPr>
          <xdr:cNvCxnSpPr/>
        </xdr:nvCxnSpPr>
        <xdr:spPr>
          <a:xfrm flipH="1" flipV="1">
            <a:off x="20443025" y="8906096"/>
            <a:ext cx="33986" cy="1187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2" name="Straight Connector 371">
            <a:extLst>
              <a:ext uri="{FF2B5EF4-FFF2-40B4-BE49-F238E27FC236}">
                <a16:creationId xmlns:a16="http://schemas.microsoft.com/office/drawing/2014/main" id="{9C8659AC-ACC5-4017-92CA-0B5A6787FAD6}"/>
              </a:ext>
            </a:extLst>
          </xdr:cNvPr>
          <xdr:cNvCxnSpPr/>
        </xdr:nvCxnSpPr>
        <xdr:spPr>
          <a:xfrm flipV="1">
            <a:off x="21887369" y="10430096"/>
            <a:ext cx="169921" cy="12227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3" name="Straight Connector 372">
            <a:extLst>
              <a:ext uri="{FF2B5EF4-FFF2-40B4-BE49-F238E27FC236}">
                <a16:creationId xmlns:a16="http://schemas.microsoft.com/office/drawing/2014/main" id="{E601608D-688E-4631-81A6-6AD3C110973D}"/>
              </a:ext>
            </a:extLst>
          </xdr:cNvPr>
          <xdr:cNvCxnSpPr/>
        </xdr:nvCxnSpPr>
        <xdr:spPr>
          <a:xfrm flipV="1">
            <a:off x="24300269" y="8711166"/>
            <a:ext cx="407812" cy="115186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4" name="Straight Connector 373">
            <a:extLst>
              <a:ext uri="{FF2B5EF4-FFF2-40B4-BE49-F238E27FC236}">
                <a16:creationId xmlns:a16="http://schemas.microsoft.com/office/drawing/2014/main" id="{A15FDDAD-E8F0-43C2-A829-0A5008361327}"/>
              </a:ext>
            </a:extLst>
          </xdr:cNvPr>
          <xdr:cNvCxnSpPr/>
        </xdr:nvCxnSpPr>
        <xdr:spPr>
          <a:xfrm flipV="1">
            <a:off x="21887369" y="9845306"/>
            <a:ext cx="2412899" cy="18252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5" name="Straight Connector 374">
            <a:extLst>
              <a:ext uri="{FF2B5EF4-FFF2-40B4-BE49-F238E27FC236}">
                <a16:creationId xmlns:a16="http://schemas.microsoft.com/office/drawing/2014/main" id="{2A6586DD-6E99-4044-8C23-6D77F3EC3756}"/>
              </a:ext>
            </a:extLst>
          </xdr:cNvPr>
          <xdr:cNvCxnSpPr/>
        </xdr:nvCxnSpPr>
        <xdr:spPr>
          <a:xfrm flipH="1" flipV="1">
            <a:off x="20477011" y="10057956"/>
            <a:ext cx="1410358" cy="161260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6" name="Straight Connector 375">
            <a:extLst>
              <a:ext uri="{FF2B5EF4-FFF2-40B4-BE49-F238E27FC236}">
                <a16:creationId xmlns:a16="http://schemas.microsoft.com/office/drawing/2014/main" id="{ABF88912-F833-47A1-BEB6-29E9F2826BCE}"/>
              </a:ext>
            </a:extLst>
          </xdr:cNvPr>
          <xdr:cNvCxnSpPr/>
        </xdr:nvCxnSpPr>
        <xdr:spPr>
          <a:xfrm flipH="1">
            <a:off x="18964700" y="10093398"/>
            <a:ext cx="1529304" cy="8151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7" name="Straight Connector 376">
            <a:extLst>
              <a:ext uri="{FF2B5EF4-FFF2-40B4-BE49-F238E27FC236}">
                <a16:creationId xmlns:a16="http://schemas.microsoft.com/office/drawing/2014/main" id="{06855980-8272-49E2-97B4-03438E5FDC47}"/>
              </a:ext>
            </a:extLst>
          </xdr:cNvPr>
          <xdr:cNvCxnSpPr/>
        </xdr:nvCxnSpPr>
        <xdr:spPr>
          <a:xfrm flipH="1">
            <a:off x="22040297" y="8711166"/>
            <a:ext cx="2667786" cy="1718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8" name="Straight Connector 377">
            <a:extLst>
              <a:ext uri="{FF2B5EF4-FFF2-40B4-BE49-F238E27FC236}">
                <a16:creationId xmlns:a16="http://schemas.microsoft.com/office/drawing/2014/main" id="{35DA74CB-4D56-498F-BF33-EFB6C51ADB96}"/>
              </a:ext>
            </a:extLst>
          </xdr:cNvPr>
          <xdr:cNvCxnSpPr/>
        </xdr:nvCxnSpPr>
        <xdr:spPr>
          <a:xfrm flipH="1" flipV="1">
            <a:off x="20460017" y="8923817"/>
            <a:ext cx="1597274" cy="148855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9" name="Straight Connector 378">
            <a:extLst>
              <a:ext uri="{FF2B5EF4-FFF2-40B4-BE49-F238E27FC236}">
                <a16:creationId xmlns:a16="http://schemas.microsoft.com/office/drawing/2014/main" id="{C0DFE526-921C-493B-B0F3-BD75EBD5104F}"/>
              </a:ext>
            </a:extLst>
          </xdr:cNvPr>
          <xdr:cNvCxnSpPr/>
        </xdr:nvCxnSpPr>
        <xdr:spPr>
          <a:xfrm flipH="1">
            <a:off x="18658839" y="8941538"/>
            <a:ext cx="1784188" cy="7797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0" name="Straight Connector 379">
            <a:extLst>
              <a:ext uri="{FF2B5EF4-FFF2-40B4-BE49-F238E27FC236}">
                <a16:creationId xmlns:a16="http://schemas.microsoft.com/office/drawing/2014/main" id="{1C6B1F50-C8D9-40BC-B6AF-6AEA67CA6624}"/>
              </a:ext>
            </a:extLst>
          </xdr:cNvPr>
          <xdr:cNvCxnSpPr/>
        </xdr:nvCxnSpPr>
        <xdr:spPr>
          <a:xfrm flipH="1" flipV="1">
            <a:off x="17792234" y="9047863"/>
            <a:ext cx="1172466" cy="1878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1" name="Straight Connector 380">
            <a:extLst>
              <a:ext uri="{FF2B5EF4-FFF2-40B4-BE49-F238E27FC236}">
                <a16:creationId xmlns:a16="http://schemas.microsoft.com/office/drawing/2014/main" id="{FAF09D41-7E92-4495-9D36-1856AD5A5E15}"/>
              </a:ext>
            </a:extLst>
          </xdr:cNvPr>
          <xdr:cNvCxnSpPr/>
        </xdr:nvCxnSpPr>
        <xdr:spPr>
          <a:xfrm flipH="1" flipV="1">
            <a:off x="17469381" y="7949166"/>
            <a:ext cx="322854" cy="1116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2" name="Straight Connector 381">
            <a:extLst>
              <a:ext uri="{FF2B5EF4-FFF2-40B4-BE49-F238E27FC236}">
                <a16:creationId xmlns:a16="http://schemas.microsoft.com/office/drawing/2014/main" id="{54B3532D-589D-496D-83E9-0C2C9D6744FA}"/>
              </a:ext>
            </a:extLst>
          </xdr:cNvPr>
          <xdr:cNvCxnSpPr/>
        </xdr:nvCxnSpPr>
        <xdr:spPr>
          <a:xfrm flipH="1" flipV="1">
            <a:off x="17486374" y="7984608"/>
            <a:ext cx="1172466" cy="17543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3" name="Straight Connector 382">
            <a:extLst>
              <a:ext uri="{FF2B5EF4-FFF2-40B4-BE49-F238E27FC236}">
                <a16:creationId xmlns:a16="http://schemas.microsoft.com/office/drawing/2014/main" id="{9239C435-0667-4D77-AF0F-89BD9DAAAC74}"/>
              </a:ext>
            </a:extLst>
          </xdr:cNvPr>
          <xdr:cNvCxnSpPr/>
        </xdr:nvCxnSpPr>
        <xdr:spPr>
          <a:xfrm flipV="1">
            <a:off x="17469382" y="7240330"/>
            <a:ext cx="1920123" cy="7088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4" name="Straight Connector 383">
            <a:extLst>
              <a:ext uri="{FF2B5EF4-FFF2-40B4-BE49-F238E27FC236}">
                <a16:creationId xmlns:a16="http://schemas.microsoft.com/office/drawing/2014/main" id="{4C30748D-EDD9-4D06-979E-24A0E64E9C2C}"/>
              </a:ext>
            </a:extLst>
          </xdr:cNvPr>
          <xdr:cNvCxnSpPr/>
        </xdr:nvCxnSpPr>
        <xdr:spPr>
          <a:xfrm flipV="1">
            <a:off x="18658840" y="7240329"/>
            <a:ext cx="747658" cy="2480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5" name="Straight Connector 384">
            <a:extLst>
              <a:ext uri="{FF2B5EF4-FFF2-40B4-BE49-F238E27FC236}">
                <a16:creationId xmlns:a16="http://schemas.microsoft.com/office/drawing/2014/main" id="{8E653245-8BD5-464C-9108-DDFE005FD7E9}"/>
              </a:ext>
            </a:extLst>
          </xdr:cNvPr>
          <xdr:cNvCxnSpPr/>
        </xdr:nvCxnSpPr>
        <xdr:spPr>
          <a:xfrm flipV="1">
            <a:off x="19411950" y="6779589"/>
            <a:ext cx="1523851" cy="4689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6" name="Straight Connector 385">
            <a:extLst>
              <a:ext uri="{FF2B5EF4-FFF2-40B4-BE49-F238E27FC236}">
                <a16:creationId xmlns:a16="http://schemas.microsoft.com/office/drawing/2014/main" id="{F12C56DF-479C-46D6-8DBC-E1BA1A678CB6}"/>
              </a:ext>
            </a:extLst>
          </xdr:cNvPr>
          <xdr:cNvCxnSpPr/>
        </xdr:nvCxnSpPr>
        <xdr:spPr>
          <a:xfrm>
            <a:off x="20901818" y="6815027"/>
            <a:ext cx="1461332" cy="8683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7" name="Straight Connector 386">
            <a:extLst>
              <a:ext uri="{FF2B5EF4-FFF2-40B4-BE49-F238E27FC236}">
                <a16:creationId xmlns:a16="http://schemas.microsoft.com/office/drawing/2014/main" id="{79BBCA61-C828-410D-910A-EA3EC2348500}"/>
              </a:ext>
            </a:extLst>
          </xdr:cNvPr>
          <xdr:cNvCxnSpPr/>
        </xdr:nvCxnSpPr>
        <xdr:spPr>
          <a:xfrm flipV="1">
            <a:off x="22057291" y="7683352"/>
            <a:ext cx="288867" cy="2711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8" name="Straight Connector 387">
            <a:extLst>
              <a:ext uri="{FF2B5EF4-FFF2-40B4-BE49-F238E27FC236}">
                <a16:creationId xmlns:a16="http://schemas.microsoft.com/office/drawing/2014/main" id="{325260A3-67EA-419D-83F1-501F8BE1620A}"/>
              </a:ext>
            </a:extLst>
          </xdr:cNvPr>
          <xdr:cNvCxnSpPr/>
        </xdr:nvCxnSpPr>
        <xdr:spPr>
          <a:xfrm flipH="1" flipV="1">
            <a:off x="22363151" y="7683352"/>
            <a:ext cx="2344932" cy="102781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9" name="Straight Connector 388">
            <a:extLst>
              <a:ext uri="{FF2B5EF4-FFF2-40B4-BE49-F238E27FC236}">
                <a16:creationId xmlns:a16="http://schemas.microsoft.com/office/drawing/2014/main" id="{D3532E7C-30BE-4E88-B41D-047B8C87387B}"/>
              </a:ext>
            </a:extLst>
          </xdr:cNvPr>
          <xdr:cNvCxnSpPr/>
        </xdr:nvCxnSpPr>
        <xdr:spPr>
          <a:xfrm flipH="1" flipV="1">
            <a:off x="22023305" y="7275771"/>
            <a:ext cx="2684778" cy="1417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0" name="Straight Connector 389">
            <a:extLst>
              <a:ext uri="{FF2B5EF4-FFF2-40B4-BE49-F238E27FC236}">
                <a16:creationId xmlns:a16="http://schemas.microsoft.com/office/drawing/2014/main" id="{0B63F1F1-522A-4F88-9E91-DD1942635249}"/>
              </a:ext>
            </a:extLst>
          </xdr:cNvPr>
          <xdr:cNvCxnSpPr/>
        </xdr:nvCxnSpPr>
        <xdr:spPr>
          <a:xfrm flipH="1" flipV="1">
            <a:off x="20935802" y="6797307"/>
            <a:ext cx="1124098" cy="4893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1" name="Straight Connector 390">
            <a:extLst>
              <a:ext uri="{FF2B5EF4-FFF2-40B4-BE49-F238E27FC236}">
                <a16:creationId xmlns:a16="http://schemas.microsoft.com/office/drawing/2014/main" id="{FA2F9FA3-9F7F-4CB5-9220-64986143BB62}"/>
              </a:ext>
            </a:extLst>
          </xdr:cNvPr>
          <xdr:cNvCxnSpPr/>
        </xdr:nvCxnSpPr>
        <xdr:spPr>
          <a:xfrm flipV="1">
            <a:off x="20426035" y="6810375"/>
            <a:ext cx="490865" cy="211344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104775</xdr:colOff>
      <xdr:row>208</xdr:row>
      <xdr:rowOff>74188</xdr:rowOff>
    </xdr:from>
    <xdr:to>
      <xdr:col>2</xdr:col>
      <xdr:colOff>1371600</xdr:colOff>
      <xdr:row>212</xdr:row>
      <xdr:rowOff>132254</xdr:rowOff>
    </xdr:to>
    <xdr:pic>
      <xdr:nvPicPr>
        <xdr:cNvPr id="392" name="Picture 391" descr="https://www.hariduskeskus.ee/pracmath/eng/pitches_failid/image003.png">
          <a:extLst>
            <a:ext uri="{FF2B5EF4-FFF2-40B4-BE49-F238E27FC236}">
              <a16:creationId xmlns:a16="http://schemas.microsoft.com/office/drawing/2014/main" id="{CF3FF307-D293-43D5-866F-B288979234EB}"/>
            </a:ext>
          </a:extLst>
        </xdr:cNvPr>
        <xdr:cNvPicPr>
          <a:picLocks noChangeAspect="1" noChangeArrowheads="1"/>
        </xdr:cNvPicPr>
      </xdr:nvPicPr>
      <xdr:blipFill rotWithShape="1">
        <a:blip xmlns:r="http://schemas.openxmlformats.org/officeDocument/2006/relationships" r:embed="rId10">
          <a:duotone>
            <a:prstClr val="black"/>
            <a:schemeClr val="accent3">
              <a:tint val="45000"/>
              <a:satMod val="400000"/>
            </a:schemeClr>
          </a:duotone>
          <a:extLst>
            <a:ext uri="{BEBA8EAE-BF5A-486C-A8C5-ECC9F3942E4B}">
              <a14:imgProps xmlns:a14="http://schemas.microsoft.com/office/drawing/2010/main">
                <a14:imgLayer r:embed="rId11">
                  <a14:imgEffect>
                    <a14:colorTemperature colorTemp="11200"/>
                  </a14:imgEffect>
                  <a14:imgEffect>
                    <a14:brightnessContrast bright="53000" contrast="-39000"/>
                  </a14:imgEffect>
                </a14:imgLayer>
              </a14:imgProps>
            </a:ext>
            <a:ext uri="{28A0092B-C50C-407E-A947-70E740481C1C}">
              <a14:useLocalDpi xmlns:a14="http://schemas.microsoft.com/office/drawing/2010/main" val="0"/>
            </a:ext>
          </a:extLst>
        </a:blip>
        <a:srcRect l="31215" t="2954" r="30468" b="72500"/>
        <a:stretch/>
      </xdr:blipFill>
      <xdr:spPr bwMode="auto">
        <a:xfrm>
          <a:off x="3505200" y="41917513"/>
          <a:ext cx="1266825" cy="858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198</xdr:row>
      <xdr:rowOff>57150</xdr:rowOff>
    </xdr:from>
    <xdr:to>
      <xdr:col>2</xdr:col>
      <xdr:colOff>1371600</xdr:colOff>
      <xdr:row>202</xdr:row>
      <xdr:rowOff>104777</xdr:rowOff>
    </xdr:to>
    <xdr:grpSp>
      <xdr:nvGrpSpPr>
        <xdr:cNvPr id="393" name="Group 392">
          <a:extLst>
            <a:ext uri="{FF2B5EF4-FFF2-40B4-BE49-F238E27FC236}">
              <a16:creationId xmlns:a16="http://schemas.microsoft.com/office/drawing/2014/main" id="{2E1EF134-BC61-45CA-9BF5-598D8AB2C100}"/>
            </a:ext>
          </a:extLst>
        </xdr:cNvPr>
        <xdr:cNvGrpSpPr/>
      </xdr:nvGrpSpPr>
      <xdr:grpSpPr>
        <a:xfrm>
          <a:off x="3657600" y="38023800"/>
          <a:ext cx="1276350" cy="809627"/>
          <a:chOff x="4781550" y="24115985"/>
          <a:chExt cx="2562225" cy="1628445"/>
        </a:xfrm>
      </xdr:grpSpPr>
      <xdr:grpSp>
        <xdr:nvGrpSpPr>
          <xdr:cNvPr id="394" name="Group 393">
            <a:extLst>
              <a:ext uri="{FF2B5EF4-FFF2-40B4-BE49-F238E27FC236}">
                <a16:creationId xmlns:a16="http://schemas.microsoft.com/office/drawing/2014/main" id="{83935B8A-6AF9-447F-A9A8-B4714CDD4D8A}"/>
              </a:ext>
            </a:extLst>
          </xdr:cNvPr>
          <xdr:cNvGrpSpPr/>
        </xdr:nvGrpSpPr>
        <xdr:grpSpPr>
          <a:xfrm>
            <a:off x="4781550" y="24115985"/>
            <a:ext cx="2562225" cy="1628445"/>
            <a:chOff x="4781550" y="24115985"/>
            <a:chExt cx="2562225" cy="1628445"/>
          </a:xfrm>
        </xdr:grpSpPr>
        <xdr:pic>
          <xdr:nvPicPr>
            <xdr:cNvPr id="396" name="Picture 395" descr="Related image">
              <a:extLst>
                <a:ext uri="{FF2B5EF4-FFF2-40B4-BE49-F238E27FC236}">
                  <a16:creationId xmlns:a16="http://schemas.microsoft.com/office/drawing/2014/main" id="{D42AF1AE-6417-4706-96C0-0500E3751118}"/>
                </a:ext>
              </a:extLst>
            </xdr:cNvPr>
            <xdr:cNvPicPr>
              <a:picLocks noChangeAspect="1" noChangeArrowheads="1"/>
            </xdr:cNvPicPr>
          </xdr:nvPicPr>
          <xdr:blipFill rotWithShape="1">
            <a:blip xmlns:r="http://schemas.openxmlformats.org/officeDocument/2006/relationships" r:embed="rId24">
              <a:duotone>
                <a:prstClr val="black"/>
                <a:schemeClr val="accent3">
                  <a:tint val="45000"/>
                  <a:satMod val="400000"/>
                </a:schemeClr>
              </a:duotone>
              <a:extLst>
                <a:ext uri="{BEBA8EAE-BF5A-486C-A8C5-ECC9F3942E4B}">
                  <a14:imgProps xmlns:a14="http://schemas.microsoft.com/office/drawing/2010/main">
                    <a14:imgLayer r:embed="rId25">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t="6897" b="8046"/>
            <a:stretch/>
          </xdr:blipFill>
          <xdr:spPr bwMode="auto">
            <a:xfrm>
              <a:off x="4781550" y="24115985"/>
              <a:ext cx="2562225" cy="162844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97" name="Group 396">
              <a:extLst>
                <a:ext uri="{FF2B5EF4-FFF2-40B4-BE49-F238E27FC236}">
                  <a16:creationId xmlns:a16="http://schemas.microsoft.com/office/drawing/2014/main" id="{E0D44126-F7F1-4B96-A350-C549529959D3}"/>
                </a:ext>
              </a:extLst>
            </xdr:cNvPr>
            <xdr:cNvGrpSpPr/>
          </xdr:nvGrpSpPr>
          <xdr:grpSpPr>
            <a:xfrm>
              <a:off x="5800725" y="24469726"/>
              <a:ext cx="523875" cy="1000124"/>
              <a:chOff x="5800725" y="24469726"/>
              <a:chExt cx="523875" cy="1000124"/>
            </a:xfrm>
          </xdr:grpSpPr>
          <xdr:cxnSp macro="">
            <xdr:nvCxnSpPr>
              <xdr:cNvPr id="401" name="Straight Connector 400">
                <a:extLst>
                  <a:ext uri="{FF2B5EF4-FFF2-40B4-BE49-F238E27FC236}">
                    <a16:creationId xmlns:a16="http://schemas.microsoft.com/office/drawing/2014/main" id="{5928A3E2-ACA5-493A-9802-22F698281824}"/>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402" name="Straight Connector 401">
                <a:extLst>
                  <a:ext uri="{FF2B5EF4-FFF2-40B4-BE49-F238E27FC236}">
                    <a16:creationId xmlns:a16="http://schemas.microsoft.com/office/drawing/2014/main" id="{E08043EA-BF9B-4EB2-BFEC-2D1538E71439}"/>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nvGrpSpPr>
            <xdr:cNvPr id="398" name="Group 397">
              <a:extLst>
                <a:ext uri="{FF2B5EF4-FFF2-40B4-BE49-F238E27FC236}">
                  <a16:creationId xmlns:a16="http://schemas.microsoft.com/office/drawing/2014/main" id="{EA4A942E-4A32-4BDE-8AB9-2C131232EE1A}"/>
                </a:ext>
              </a:extLst>
            </xdr:cNvPr>
            <xdr:cNvGrpSpPr/>
          </xdr:nvGrpSpPr>
          <xdr:grpSpPr>
            <a:xfrm>
              <a:off x="6276974" y="24260175"/>
              <a:ext cx="504000" cy="1000124"/>
              <a:chOff x="5800725" y="24469726"/>
              <a:chExt cx="523875" cy="1000124"/>
            </a:xfrm>
          </xdr:grpSpPr>
          <xdr:cxnSp macro="">
            <xdr:nvCxnSpPr>
              <xdr:cNvPr id="399" name="Straight Connector 398">
                <a:extLst>
                  <a:ext uri="{FF2B5EF4-FFF2-40B4-BE49-F238E27FC236}">
                    <a16:creationId xmlns:a16="http://schemas.microsoft.com/office/drawing/2014/main" id="{FAD24E4A-8188-4724-9783-E0DC068F1DFD}"/>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400" name="Straight Connector 399">
                <a:extLst>
                  <a:ext uri="{FF2B5EF4-FFF2-40B4-BE49-F238E27FC236}">
                    <a16:creationId xmlns:a16="http://schemas.microsoft.com/office/drawing/2014/main" id="{93387D7B-1562-40A7-AF89-0045D8539DAB}"/>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cxnSp macro="">
        <xdr:nvCxnSpPr>
          <xdr:cNvPr id="395" name="Straight Arrow Connector 394">
            <a:extLst>
              <a:ext uri="{FF2B5EF4-FFF2-40B4-BE49-F238E27FC236}">
                <a16:creationId xmlns:a16="http://schemas.microsoft.com/office/drawing/2014/main" id="{F627E26C-53AE-4ECA-992A-CFA7E15BA29D}"/>
              </a:ext>
            </a:extLst>
          </xdr:cNvPr>
          <xdr:cNvCxnSpPr/>
        </xdr:nvCxnSpPr>
        <xdr:spPr>
          <a:xfrm flipH="1" flipV="1">
            <a:off x="5638800" y="24822150"/>
            <a:ext cx="447675" cy="561975"/>
          </a:xfrm>
          <a:prstGeom prst="straightConnector1">
            <a:avLst/>
          </a:prstGeom>
          <a:ln w="34925">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2</xdr:col>
      <xdr:colOff>77780</xdr:colOff>
      <xdr:row>383</xdr:row>
      <xdr:rowOff>66675</xdr:rowOff>
    </xdr:from>
    <xdr:to>
      <xdr:col>2</xdr:col>
      <xdr:colOff>1382705</xdr:colOff>
      <xdr:row>432</xdr:row>
      <xdr:rowOff>137947</xdr:rowOff>
    </xdr:to>
    <xdr:grpSp>
      <xdr:nvGrpSpPr>
        <xdr:cNvPr id="403" name="Group 402">
          <a:extLst>
            <a:ext uri="{FF2B5EF4-FFF2-40B4-BE49-F238E27FC236}">
              <a16:creationId xmlns:a16="http://schemas.microsoft.com/office/drawing/2014/main" id="{30BF7FFA-D34A-44D8-9F4A-917141F75359}"/>
            </a:ext>
          </a:extLst>
        </xdr:cNvPr>
        <xdr:cNvGrpSpPr/>
      </xdr:nvGrpSpPr>
      <xdr:grpSpPr>
        <a:xfrm>
          <a:off x="3640130" y="73275825"/>
          <a:ext cx="1304925" cy="9405772"/>
          <a:chOff x="3478205" y="54778275"/>
          <a:chExt cx="1304925" cy="9491497"/>
        </a:xfrm>
      </xdr:grpSpPr>
      <xdr:pic>
        <xdr:nvPicPr>
          <xdr:cNvPr id="404" name="Picture 403" descr="http://www.doctorkish.com/wp-content/uploads/2016/09/344736546455645385.jpg">
            <a:extLst>
              <a:ext uri="{FF2B5EF4-FFF2-40B4-BE49-F238E27FC236}">
                <a16:creationId xmlns:a16="http://schemas.microsoft.com/office/drawing/2014/main" id="{958AE1BB-F611-4432-8494-8D46D50CF6BB}"/>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3497255" y="56683275"/>
            <a:ext cx="1276350" cy="80962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05" name="Group 404">
            <a:extLst>
              <a:ext uri="{FF2B5EF4-FFF2-40B4-BE49-F238E27FC236}">
                <a16:creationId xmlns:a16="http://schemas.microsoft.com/office/drawing/2014/main" id="{4A0BEA8C-A342-42EB-A127-BDC05B4D1BC9}"/>
              </a:ext>
            </a:extLst>
          </xdr:cNvPr>
          <xdr:cNvGrpSpPr/>
        </xdr:nvGrpSpPr>
        <xdr:grpSpPr>
          <a:xfrm>
            <a:off x="3506781" y="58607325"/>
            <a:ext cx="1276349" cy="800100"/>
            <a:chOff x="13096875" y="8505825"/>
            <a:chExt cx="1457325" cy="876300"/>
          </a:xfrm>
        </xdr:grpSpPr>
        <xdr:pic>
          <xdr:nvPicPr>
            <xdr:cNvPr id="452" name="Picture 451" descr="http://www.doctorkish.com/wp-content/uploads/2016/09/344736546455645385.jpg">
              <a:extLst>
                <a:ext uri="{FF2B5EF4-FFF2-40B4-BE49-F238E27FC236}">
                  <a16:creationId xmlns:a16="http://schemas.microsoft.com/office/drawing/2014/main" id="{55734785-1D99-4F56-89D4-57FA825A83F8}"/>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r="66739" b="78302"/>
            <a:stretch/>
          </xdr:blipFill>
          <xdr:spPr bwMode="auto">
            <a:xfrm>
              <a:off x="13096875" y="8505825"/>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453" name="Straight Connector 452">
              <a:extLst>
                <a:ext uri="{FF2B5EF4-FFF2-40B4-BE49-F238E27FC236}">
                  <a16:creationId xmlns:a16="http://schemas.microsoft.com/office/drawing/2014/main" id="{7C601072-E214-4EA4-9E98-4B50EE8B1CE8}"/>
                </a:ext>
              </a:extLst>
            </xdr:cNvPr>
            <xdr:cNvCxnSpPr/>
          </xdr:nvCxnSpPr>
          <xdr:spPr>
            <a:xfrm>
              <a:off x="13630275" y="86010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454" name="Straight Connector 453">
              <a:extLst>
                <a:ext uri="{FF2B5EF4-FFF2-40B4-BE49-F238E27FC236}">
                  <a16:creationId xmlns:a16="http://schemas.microsoft.com/office/drawing/2014/main" id="{7D2E594D-1865-4DA6-BFDD-648FE677C9E9}"/>
                </a:ext>
              </a:extLst>
            </xdr:cNvPr>
            <xdr:cNvCxnSpPr/>
          </xdr:nvCxnSpPr>
          <xdr:spPr>
            <a:xfrm>
              <a:off x="13820775" y="888682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455" name="Straight Connector 454">
              <a:extLst>
                <a:ext uri="{FF2B5EF4-FFF2-40B4-BE49-F238E27FC236}">
                  <a16:creationId xmlns:a16="http://schemas.microsoft.com/office/drawing/2014/main" id="{0EE98CCF-B143-4473-93ED-89D22454F48C}"/>
                </a:ext>
              </a:extLst>
            </xdr:cNvPr>
            <xdr:cNvCxnSpPr/>
          </xdr:nvCxnSpPr>
          <xdr:spPr>
            <a:xfrm>
              <a:off x="14144625" y="88392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456" name="Straight Connector 455">
              <a:extLst>
                <a:ext uri="{FF2B5EF4-FFF2-40B4-BE49-F238E27FC236}">
                  <a16:creationId xmlns:a16="http://schemas.microsoft.com/office/drawing/2014/main" id="{63AC6018-E918-4C9D-A0E5-295A9F87DD65}"/>
                </a:ext>
              </a:extLst>
            </xdr:cNvPr>
            <xdr:cNvCxnSpPr/>
          </xdr:nvCxnSpPr>
          <xdr:spPr>
            <a:xfrm>
              <a:off x="13973175" y="857250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457" name="Straight Arrow Connector 456">
              <a:extLst>
                <a:ext uri="{FF2B5EF4-FFF2-40B4-BE49-F238E27FC236}">
                  <a16:creationId xmlns:a16="http://schemas.microsoft.com/office/drawing/2014/main" id="{75C66005-2084-4171-893E-85CADDCEEED1}"/>
                </a:ext>
              </a:extLst>
            </xdr:cNvPr>
            <xdr:cNvCxnSpPr/>
          </xdr:nvCxnSpPr>
          <xdr:spPr>
            <a:xfrm flipH="1" flipV="1">
              <a:off x="13916025" y="8763000"/>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grpSp>
        <xdr:nvGrpSpPr>
          <xdr:cNvPr id="406" name="Group 405">
            <a:extLst>
              <a:ext uri="{FF2B5EF4-FFF2-40B4-BE49-F238E27FC236}">
                <a16:creationId xmlns:a16="http://schemas.microsoft.com/office/drawing/2014/main" id="{0E963E46-5F41-48C1-A175-C079E0EB3770}"/>
              </a:ext>
            </a:extLst>
          </xdr:cNvPr>
          <xdr:cNvGrpSpPr/>
        </xdr:nvGrpSpPr>
        <xdr:grpSpPr>
          <a:xfrm>
            <a:off x="3478205" y="59569350"/>
            <a:ext cx="1304925" cy="828675"/>
            <a:chOff x="15154275" y="8496300"/>
            <a:chExt cx="1457325" cy="876300"/>
          </a:xfrm>
        </xdr:grpSpPr>
        <xdr:pic>
          <xdr:nvPicPr>
            <xdr:cNvPr id="446" name="Picture 445" descr="http://www.doctorkish.com/wp-content/uploads/2016/09/344736546455645385.jpg">
              <a:extLst>
                <a:ext uri="{FF2B5EF4-FFF2-40B4-BE49-F238E27FC236}">
                  <a16:creationId xmlns:a16="http://schemas.microsoft.com/office/drawing/2014/main" id="{662C324D-A881-47DA-BF4F-86114F21127A}"/>
                </a:ext>
              </a:extLst>
            </xdr:cNvPr>
            <xdr:cNvPicPr>
              <a:picLocks noChangeAspect="1" noChangeArrowheads="1"/>
            </xdr:cNvPicPr>
          </xdr:nvPicPr>
          <xdr:blipFill rotWithShape="1">
            <a:blip xmlns:r="http://schemas.openxmlformats.org/officeDocument/2006/relationships" r:embed="rId2">
              <a:duotone>
                <a:prstClr val="black"/>
                <a:schemeClr val="accent3">
                  <a:tint val="45000"/>
                  <a:satMod val="400000"/>
                </a:schemeClr>
              </a:duotone>
              <a:extLst>
                <a:ext uri="{BEBA8EAE-BF5A-486C-A8C5-ECC9F3942E4B}">
                  <a14:imgProps xmlns:a14="http://schemas.microsoft.com/office/drawing/2010/main">
                    <a14:imgLayer r:embed="rId3">
                      <a14:imgEffect>
                        <a14:colorTemperature colorTemp="4700"/>
                      </a14:imgEffect>
                      <a14:imgEffect>
                        <a14:saturation sat="0"/>
                      </a14:imgEffect>
                    </a14:imgLayer>
                  </a14:imgProps>
                </a:ext>
                <a:ext uri="{28A0092B-C50C-407E-A947-70E740481C1C}">
                  <a14:useLocalDpi xmlns:a14="http://schemas.microsoft.com/office/drawing/2010/main" val="0"/>
                </a:ext>
              </a:extLst>
            </a:blip>
            <a:srcRect r="66739" b="78302"/>
            <a:stretch/>
          </xdr:blipFill>
          <xdr:spPr bwMode="auto">
            <a:xfrm>
              <a:off x="15154275" y="8496300"/>
              <a:ext cx="1457325" cy="87630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447" name="Straight Connector 446">
              <a:extLst>
                <a:ext uri="{FF2B5EF4-FFF2-40B4-BE49-F238E27FC236}">
                  <a16:creationId xmlns:a16="http://schemas.microsoft.com/office/drawing/2014/main" id="{CE65B38F-01F4-4734-94CE-89ED849B5221}"/>
                </a:ext>
              </a:extLst>
            </xdr:cNvPr>
            <xdr:cNvCxnSpPr/>
          </xdr:nvCxnSpPr>
          <xdr:spPr>
            <a:xfrm>
              <a:off x="15687675" y="8591550"/>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448" name="Straight Connector 447">
              <a:extLst>
                <a:ext uri="{FF2B5EF4-FFF2-40B4-BE49-F238E27FC236}">
                  <a16:creationId xmlns:a16="http://schemas.microsoft.com/office/drawing/2014/main" id="{6749C22F-B9C5-4675-A95A-A89C9D803AC3}"/>
                </a:ext>
              </a:extLst>
            </xdr:cNvPr>
            <xdr:cNvCxnSpPr/>
          </xdr:nvCxnSpPr>
          <xdr:spPr>
            <a:xfrm>
              <a:off x="15878175" y="8877300"/>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449" name="Straight Connector 448">
              <a:extLst>
                <a:ext uri="{FF2B5EF4-FFF2-40B4-BE49-F238E27FC236}">
                  <a16:creationId xmlns:a16="http://schemas.microsoft.com/office/drawing/2014/main" id="{BAA91D41-2305-439E-8E45-9FDF657F8874}"/>
                </a:ext>
              </a:extLst>
            </xdr:cNvPr>
            <xdr:cNvCxnSpPr/>
          </xdr:nvCxnSpPr>
          <xdr:spPr>
            <a:xfrm>
              <a:off x="16202025" y="8829675"/>
              <a:ext cx="0" cy="361950"/>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450" name="Straight Connector 449">
              <a:extLst>
                <a:ext uri="{FF2B5EF4-FFF2-40B4-BE49-F238E27FC236}">
                  <a16:creationId xmlns:a16="http://schemas.microsoft.com/office/drawing/2014/main" id="{33B212AC-C874-42DF-964D-CC43EF3991D6}"/>
                </a:ext>
              </a:extLst>
            </xdr:cNvPr>
            <xdr:cNvCxnSpPr/>
          </xdr:nvCxnSpPr>
          <xdr:spPr>
            <a:xfrm>
              <a:off x="16030575" y="8562975"/>
              <a:ext cx="180975" cy="276225"/>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451" name="Straight Arrow Connector 450">
              <a:extLst>
                <a:ext uri="{FF2B5EF4-FFF2-40B4-BE49-F238E27FC236}">
                  <a16:creationId xmlns:a16="http://schemas.microsoft.com/office/drawing/2014/main" id="{4DCEF994-D906-4516-A890-E040A37BC87B}"/>
                </a:ext>
              </a:extLst>
            </xdr:cNvPr>
            <xdr:cNvCxnSpPr/>
          </xdr:nvCxnSpPr>
          <xdr:spPr>
            <a:xfrm flipH="1" flipV="1">
              <a:off x="15630525" y="8734425"/>
              <a:ext cx="95250" cy="333375"/>
            </a:xfrm>
            <a:prstGeom prst="straightConnector1">
              <a:avLst/>
            </a:prstGeom>
            <a:ln w="31750">
              <a:tailEnd type="triangle"/>
            </a:ln>
          </xdr:spPr>
          <xdr:style>
            <a:lnRef idx="1">
              <a:schemeClr val="accent2"/>
            </a:lnRef>
            <a:fillRef idx="0">
              <a:schemeClr val="accent2"/>
            </a:fillRef>
            <a:effectRef idx="0">
              <a:schemeClr val="accent2"/>
            </a:effectRef>
            <a:fontRef idx="minor">
              <a:schemeClr val="tx1"/>
            </a:fontRef>
          </xdr:style>
        </xdr:cxnSp>
      </xdr:grpSp>
      <xdr:pic>
        <xdr:nvPicPr>
          <xdr:cNvPr id="407" name="Picture 406" descr="http://www.doctorkish.com/wp-content/uploads/2016/09/344736546455645385.jpg">
            <a:extLst>
              <a:ext uri="{FF2B5EF4-FFF2-40B4-BE49-F238E27FC236}">
                <a16:creationId xmlns:a16="http://schemas.microsoft.com/office/drawing/2014/main" id="{8AD9537D-ED57-4C0E-8254-6CC2B6A8715C}"/>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1087" t="24528" r="67174" b="54009"/>
          <a:stretch/>
        </xdr:blipFill>
        <xdr:spPr bwMode="auto">
          <a:xfrm>
            <a:off x="3506780" y="57645301"/>
            <a:ext cx="1276350" cy="831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8" name="Picture 407" descr="Image result for roof types">
            <a:extLst>
              <a:ext uri="{FF2B5EF4-FFF2-40B4-BE49-F238E27FC236}">
                <a16:creationId xmlns:a16="http://schemas.microsoft.com/office/drawing/2014/main" id="{D3B2A981-C74B-47E3-9156-291A11368665}"/>
              </a:ext>
            </a:extLst>
          </xdr:cNvPr>
          <xdr:cNvPicPr>
            <a:picLocks noChangeAspect="1" noChangeArrowheads="1"/>
          </xdr:cNvPicPr>
        </xdr:nvPicPr>
        <xdr:blipFill rotWithShape="1">
          <a:blip xmlns:r="http://schemas.openxmlformats.org/officeDocument/2006/relationships" r:embed="rId5">
            <a:duotone>
              <a:prstClr val="black"/>
              <a:schemeClr val="accent3">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rcRect l="49429" t="63511" r="29999" b="10623"/>
          <a:stretch/>
        </xdr:blipFill>
        <xdr:spPr bwMode="auto">
          <a:xfrm>
            <a:off x="3497255" y="61512450"/>
            <a:ext cx="1273629" cy="819150"/>
          </a:xfrm>
          <a:prstGeom prst="rect">
            <a:avLst/>
          </a:prstGeom>
          <a:noFill/>
          <a:ln w="9525">
            <a:noFill/>
          </a:ln>
        </xdr:spPr>
      </xdr:pic>
      <xdr:pic>
        <xdr:nvPicPr>
          <xdr:cNvPr id="409" name="Picture 408" descr="Image result for butterfly roof type">
            <a:extLst>
              <a:ext uri="{FF2B5EF4-FFF2-40B4-BE49-F238E27FC236}">
                <a16:creationId xmlns:a16="http://schemas.microsoft.com/office/drawing/2014/main" id="{8365A82B-83B9-4B25-B2E6-FE292E4563DD}"/>
              </a:ext>
            </a:extLst>
          </xdr:cNvPr>
          <xdr:cNvPicPr>
            <a:picLocks noChangeAspect="1" noChangeArrowheads="1"/>
          </xdr:cNvPicPr>
        </xdr:nvPicPr>
        <xdr:blipFill rotWithShape="1">
          <a:blip xmlns:r="http://schemas.openxmlformats.org/officeDocument/2006/relationships" r:embed="rId7">
            <a:duotone>
              <a:prstClr val="black"/>
              <a:schemeClr val="accent3">
                <a:tint val="45000"/>
                <a:satMod val="400000"/>
              </a:schemeClr>
            </a:duotone>
            <a:extLst>
              <a:ext uri="{28A0092B-C50C-407E-A947-70E740481C1C}">
                <a14:useLocalDpi xmlns:a14="http://schemas.microsoft.com/office/drawing/2010/main" val="0"/>
              </a:ext>
            </a:extLst>
          </a:blip>
          <a:srcRect l="68850" t="2814" r="3834" b="59091"/>
          <a:stretch/>
        </xdr:blipFill>
        <xdr:spPr bwMode="auto">
          <a:xfrm>
            <a:off x="3506779" y="55711725"/>
            <a:ext cx="1266825" cy="86389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0" name="Picture 409" descr="http://www.doctorkish.com/wp-content/uploads/2016/09/344736546455645385.jpg">
            <a:extLst>
              <a:ext uri="{FF2B5EF4-FFF2-40B4-BE49-F238E27FC236}">
                <a16:creationId xmlns:a16="http://schemas.microsoft.com/office/drawing/2014/main" id="{87F0BD55-53A0-4F0B-AB13-6862B60950C5}"/>
              </a:ext>
            </a:extLst>
          </xdr:cNvPr>
          <xdr:cNvPicPr>
            <a:picLocks noChangeAspect="1" noChangeArrowheads="1"/>
          </xdr:cNvPicPr>
        </xdr:nvPicPr>
        <xdr:blipFill rotWithShape="1">
          <a:blip xmlns:r="http://schemas.openxmlformats.org/officeDocument/2006/relationships" r:embed="rId1">
            <a:duotone>
              <a:prstClr val="black"/>
              <a:schemeClr val="accent3">
                <a:tint val="45000"/>
                <a:satMod val="400000"/>
              </a:schemeClr>
            </a:duotone>
            <a:extLst>
              <a:ext uri="{28A0092B-C50C-407E-A947-70E740481C1C}">
                <a14:useLocalDpi xmlns:a14="http://schemas.microsoft.com/office/drawing/2010/main" val="0"/>
              </a:ext>
            </a:extLst>
          </a:blip>
          <a:srcRect l="39131" t="77359" r="37173" b="4245"/>
          <a:stretch/>
        </xdr:blipFill>
        <xdr:spPr bwMode="auto">
          <a:xfrm>
            <a:off x="3506780" y="54778275"/>
            <a:ext cx="1266825" cy="797478"/>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11" name="Group 410">
            <a:extLst>
              <a:ext uri="{FF2B5EF4-FFF2-40B4-BE49-F238E27FC236}">
                <a16:creationId xmlns:a16="http://schemas.microsoft.com/office/drawing/2014/main" id="{0A526F0A-81BC-4EF9-A2CE-8EBE6C7ACC57}"/>
              </a:ext>
            </a:extLst>
          </xdr:cNvPr>
          <xdr:cNvGrpSpPr/>
        </xdr:nvGrpSpPr>
        <xdr:grpSpPr>
          <a:xfrm>
            <a:off x="3495675" y="63411575"/>
            <a:ext cx="1266824" cy="858197"/>
            <a:chOff x="17316450" y="6496050"/>
            <a:chExt cx="7629525" cy="5333999"/>
          </a:xfrm>
        </xdr:grpSpPr>
        <xdr:pic>
          <xdr:nvPicPr>
            <xdr:cNvPr id="423" name="Picture 422" descr="Image result for 'L' shaped roof">
              <a:extLst>
                <a:ext uri="{FF2B5EF4-FFF2-40B4-BE49-F238E27FC236}">
                  <a16:creationId xmlns:a16="http://schemas.microsoft.com/office/drawing/2014/main" id="{7FBCB042-0886-4549-A4D8-FCBF87E10313}"/>
                </a:ext>
              </a:extLst>
            </xdr:cNvPr>
            <xdr:cNvPicPr>
              <a:picLocks noChangeAspect="1" noChangeArrowheads="1"/>
            </xdr:cNvPicPr>
          </xdr:nvPicPr>
          <xdr:blipFill rotWithShape="1">
            <a:blip xmlns:r="http://schemas.openxmlformats.org/officeDocument/2006/relationships" r:embed="rId8" cstate="print">
              <a:duotone>
                <a:schemeClr val="bg2">
                  <a:shade val="45000"/>
                  <a:satMod val="135000"/>
                </a:schemeClr>
                <a:prstClr val="white"/>
              </a:duotone>
              <a:extLst>
                <a:ext uri="{BEBA8EAE-BF5A-486C-A8C5-ECC9F3942E4B}">
                  <a14:imgProps xmlns:a14="http://schemas.microsoft.com/office/drawing/2010/main">
                    <a14:imgLayer r:embed="rId9">
                      <a14:imgEffect>
                        <a14:colorTemperature colorTemp="4800"/>
                      </a14:imgEffect>
                      <a14:imgEffect>
                        <a14:saturation sat="0"/>
                      </a14:imgEffect>
                    </a14:imgLayer>
                  </a14:imgProps>
                </a:ext>
                <a:ext uri="{28A0092B-C50C-407E-A947-70E740481C1C}">
                  <a14:useLocalDpi xmlns:a14="http://schemas.microsoft.com/office/drawing/2010/main" val="0"/>
                </a:ext>
              </a:extLst>
            </a:blip>
            <a:srcRect l="11837" t="21659" r="8834" b="8986"/>
            <a:stretch/>
          </xdr:blipFill>
          <xdr:spPr bwMode="auto">
            <a:xfrm>
              <a:off x="17316450" y="6496050"/>
              <a:ext cx="7629525" cy="5333999"/>
            </a:xfrm>
            <a:prstGeom prst="rect">
              <a:avLst/>
            </a:prstGeom>
            <a:solidFill>
              <a:schemeClr val="tx2">
                <a:lumMod val="40000"/>
                <a:lumOff val="60000"/>
              </a:schemeClr>
            </a:solidFill>
            <a:ln w="0">
              <a:noFill/>
            </a:ln>
          </xdr:spPr>
        </xdr:pic>
        <xdr:cxnSp macro="">
          <xdr:nvCxnSpPr>
            <xdr:cNvPr id="424" name="Straight Connector 423">
              <a:extLst>
                <a:ext uri="{FF2B5EF4-FFF2-40B4-BE49-F238E27FC236}">
                  <a16:creationId xmlns:a16="http://schemas.microsoft.com/office/drawing/2014/main" id="{55B26CDD-3618-475D-82C9-BFF803519AFB}"/>
                </a:ext>
              </a:extLst>
            </xdr:cNvPr>
            <xdr:cNvCxnSpPr/>
          </xdr:nvCxnSpPr>
          <xdr:spPr>
            <a:xfrm flipH="1" flipV="1">
              <a:off x="18641847" y="9738981"/>
              <a:ext cx="322852" cy="11695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5" name="Straight Connector 424">
              <a:extLst>
                <a:ext uri="{FF2B5EF4-FFF2-40B4-BE49-F238E27FC236}">
                  <a16:creationId xmlns:a16="http://schemas.microsoft.com/office/drawing/2014/main" id="{50D16B53-2F74-4583-A2A9-52C3FC9CAF50}"/>
                </a:ext>
              </a:extLst>
            </xdr:cNvPr>
            <xdr:cNvCxnSpPr/>
          </xdr:nvCxnSpPr>
          <xdr:spPr>
            <a:xfrm flipH="1" flipV="1">
              <a:off x="20443025" y="8906096"/>
              <a:ext cx="33986" cy="1187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6" name="Straight Connector 425">
              <a:extLst>
                <a:ext uri="{FF2B5EF4-FFF2-40B4-BE49-F238E27FC236}">
                  <a16:creationId xmlns:a16="http://schemas.microsoft.com/office/drawing/2014/main" id="{E7719FFE-A007-4020-A9CA-D4DC02862BAF}"/>
                </a:ext>
              </a:extLst>
            </xdr:cNvPr>
            <xdr:cNvCxnSpPr/>
          </xdr:nvCxnSpPr>
          <xdr:spPr>
            <a:xfrm flipV="1">
              <a:off x="21887369" y="10430096"/>
              <a:ext cx="169921" cy="12227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7" name="Straight Connector 426">
              <a:extLst>
                <a:ext uri="{FF2B5EF4-FFF2-40B4-BE49-F238E27FC236}">
                  <a16:creationId xmlns:a16="http://schemas.microsoft.com/office/drawing/2014/main" id="{5DB0FAE1-816D-4B4B-A7F1-9DEA19F94E7E}"/>
                </a:ext>
              </a:extLst>
            </xdr:cNvPr>
            <xdr:cNvCxnSpPr/>
          </xdr:nvCxnSpPr>
          <xdr:spPr>
            <a:xfrm flipV="1">
              <a:off x="24300269" y="8711166"/>
              <a:ext cx="407812" cy="115186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8" name="Straight Connector 427">
              <a:extLst>
                <a:ext uri="{FF2B5EF4-FFF2-40B4-BE49-F238E27FC236}">
                  <a16:creationId xmlns:a16="http://schemas.microsoft.com/office/drawing/2014/main" id="{1EF972EA-EDA2-4DDC-A73F-D0CA8CD5B8CA}"/>
                </a:ext>
              </a:extLst>
            </xdr:cNvPr>
            <xdr:cNvCxnSpPr/>
          </xdr:nvCxnSpPr>
          <xdr:spPr>
            <a:xfrm flipV="1">
              <a:off x="21887369" y="9845306"/>
              <a:ext cx="2412899" cy="182525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9" name="Straight Connector 428">
              <a:extLst>
                <a:ext uri="{FF2B5EF4-FFF2-40B4-BE49-F238E27FC236}">
                  <a16:creationId xmlns:a16="http://schemas.microsoft.com/office/drawing/2014/main" id="{7B0686BD-6BD1-44C1-B5DC-9E3E8D6FF48D}"/>
                </a:ext>
              </a:extLst>
            </xdr:cNvPr>
            <xdr:cNvCxnSpPr/>
          </xdr:nvCxnSpPr>
          <xdr:spPr>
            <a:xfrm flipH="1" flipV="1">
              <a:off x="20477011" y="10057956"/>
              <a:ext cx="1410358" cy="161260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0" name="Straight Connector 429">
              <a:extLst>
                <a:ext uri="{FF2B5EF4-FFF2-40B4-BE49-F238E27FC236}">
                  <a16:creationId xmlns:a16="http://schemas.microsoft.com/office/drawing/2014/main" id="{20437FBA-E58F-4704-90A6-209994450BBF}"/>
                </a:ext>
              </a:extLst>
            </xdr:cNvPr>
            <xdr:cNvCxnSpPr/>
          </xdr:nvCxnSpPr>
          <xdr:spPr>
            <a:xfrm flipH="1">
              <a:off x="18964700" y="10093398"/>
              <a:ext cx="1529304" cy="81516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1" name="Straight Connector 430">
              <a:extLst>
                <a:ext uri="{FF2B5EF4-FFF2-40B4-BE49-F238E27FC236}">
                  <a16:creationId xmlns:a16="http://schemas.microsoft.com/office/drawing/2014/main" id="{9C5FDBB6-A9D1-42F7-AE72-0144A6B25E10}"/>
                </a:ext>
              </a:extLst>
            </xdr:cNvPr>
            <xdr:cNvCxnSpPr/>
          </xdr:nvCxnSpPr>
          <xdr:spPr>
            <a:xfrm flipH="1">
              <a:off x="22040297" y="8711166"/>
              <a:ext cx="2667786" cy="1718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2" name="Straight Connector 431">
              <a:extLst>
                <a:ext uri="{FF2B5EF4-FFF2-40B4-BE49-F238E27FC236}">
                  <a16:creationId xmlns:a16="http://schemas.microsoft.com/office/drawing/2014/main" id="{6173FE9B-C47A-4CFD-A041-D0EE156E9854}"/>
                </a:ext>
              </a:extLst>
            </xdr:cNvPr>
            <xdr:cNvCxnSpPr/>
          </xdr:nvCxnSpPr>
          <xdr:spPr>
            <a:xfrm flipH="1" flipV="1">
              <a:off x="20460017" y="8923817"/>
              <a:ext cx="1597274" cy="148855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3" name="Straight Connector 432">
              <a:extLst>
                <a:ext uri="{FF2B5EF4-FFF2-40B4-BE49-F238E27FC236}">
                  <a16:creationId xmlns:a16="http://schemas.microsoft.com/office/drawing/2014/main" id="{CCC9FFD6-1A6B-49BC-A3B9-6D3530CD0E9A}"/>
                </a:ext>
              </a:extLst>
            </xdr:cNvPr>
            <xdr:cNvCxnSpPr/>
          </xdr:nvCxnSpPr>
          <xdr:spPr>
            <a:xfrm flipH="1">
              <a:off x="18658839" y="8941538"/>
              <a:ext cx="1784188" cy="7797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4" name="Straight Connector 433">
              <a:extLst>
                <a:ext uri="{FF2B5EF4-FFF2-40B4-BE49-F238E27FC236}">
                  <a16:creationId xmlns:a16="http://schemas.microsoft.com/office/drawing/2014/main" id="{22F0D9D9-0C3C-49F2-9831-59883CDE90A5}"/>
                </a:ext>
              </a:extLst>
            </xdr:cNvPr>
            <xdr:cNvCxnSpPr/>
          </xdr:nvCxnSpPr>
          <xdr:spPr>
            <a:xfrm flipH="1" flipV="1">
              <a:off x="17792234" y="9047863"/>
              <a:ext cx="1172466" cy="1878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5" name="Straight Connector 434">
              <a:extLst>
                <a:ext uri="{FF2B5EF4-FFF2-40B4-BE49-F238E27FC236}">
                  <a16:creationId xmlns:a16="http://schemas.microsoft.com/office/drawing/2014/main" id="{E2A11B21-0489-49AA-AE4B-52566882B102}"/>
                </a:ext>
              </a:extLst>
            </xdr:cNvPr>
            <xdr:cNvCxnSpPr/>
          </xdr:nvCxnSpPr>
          <xdr:spPr>
            <a:xfrm flipH="1" flipV="1">
              <a:off x="17469381" y="7949166"/>
              <a:ext cx="322854" cy="11164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6" name="Straight Connector 435">
              <a:extLst>
                <a:ext uri="{FF2B5EF4-FFF2-40B4-BE49-F238E27FC236}">
                  <a16:creationId xmlns:a16="http://schemas.microsoft.com/office/drawing/2014/main" id="{AD793D25-0AA1-40B5-879D-95A6DD3C1C1B}"/>
                </a:ext>
              </a:extLst>
            </xdr:cNvPr>
            <xdr:cNvCxnSpPr/>
          </xdr:nvCxnSpPr>
          <xdr:spPr>
            <a:xfrm flipH="1" flipV="1">
              <a:off x="17486374" y="7984608"/>
              <a:ext cx="1172466" cy="175437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7" name="Straight Connector 436">
              <a:extLst>
                <a:ext uri="{FF2B5EF4-FFF2-40B4-BE49-F238E27FC236}">
                  <a16:creationId xmlns:a16="http://schemas.microsoft.com/office/drawing/2014/main" id="{67991D26-D27E-4CD6-B52D-5F1B81663994}"/>
                </a:ext>
              </a:extLst>
            </xdr:cNvPr>
            <xdr:cNvCxnSpPr/>
          </xdr:nvCxnSpPr>
          <xdr:spPr>
            <a:xfrm flipV="1">
              <a:off x="17469382" y="7240330"/>
              <a:ext cx="1920123" cy="7088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8" name="Straight Connector 437">
              <a:extLst>
                <a:ext uri="{FF2B5EF4-FFF2-40B4-BE49-F238E27FC236}">
                  <a16:creationId xmlns:a16="http://schemas.microsoft.com/office/drawing/2014/main" id="{ECC62F93-1034-42C2-BE26-1B975EAF4FE8}"/>
                </a:ext>
              </a:extLst>
            </xdr:cNvPr>
            <xdr:cNvCxnSpPr/>
          </xdr:nvCxnSpPr>
          <xdr:spPr>
            <a:xfrm flipV="1">
              <a:off x="18658840" y="7240329"/>
              <a:ext cx="747658" cy="248093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39" name="Straight Connector 438">
              <a:extLst>
                <a:ext uri="{FF2B5EF4-FFF2-40B4-BE49-F238E27FC236}">
                  <a16:creationId xmlns:a16="http://schemas.microsoft.com/office/drawing/2014/main" id="{40F39223-B0F5-49CE-A2B4-D0DB91D3B7C7}"/>
                </a:ext>
              </a:extLst>
            </xdr:cNvPr>
            <xdr:cNvCxnSpPr/>
          </xdr:nvCxnSpPr>
          <xdr:spPr>
            <a:xfrm flipV="1">
              <a:off x="19411950" y="6779589"/>
              <a:ext cx="1523851" cy="468936"/>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0" name="Straight Connector 439">
              <a:extLst>
                <a:ext uri="{FF2B5EF4-FFF2-40B4-BE49-F238E27FC236}">
                  <a16:creationId xmlns:a16="http://schemas.microsoft.com/office/drawing/2014/main" id="{9BB42467-44B2-4A1B-B68D-DC33A1412A1F}"/>
                </a:ext>
              </a:extLst>
            </xdr:cNvPr>
            <xdr:cNvCxnSpPr/>
          </xdr:nvCxnSpPr>
          <xdr:spPr>
            <a:xfrm>
              <a:off x="20901818" y="6815027"/>
              <a:ext cx="1461332" cy="868325"/>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1" name="Straight Connector 440">
              <a:extLst>
                <a:ext uri="{FF2B5EF4-FFF2-40B4-BE49-F238E27FC236}">
                  <a16:creationId xmlns:a16="http://schemas.microsoft.com/office/drawing/2014/main" id="{DCE1AA70-62A5-4247-9CB5-C279A10B7DC9}"/>
                </a:ext>
              </a:extLst>
            </xdr:cNvPr>
            <xdr:cNvCxnSpPr/>
          </xdr:nvCxnSpPr>
          <xdr:spPr>
            <a:xfrm flipV="1">
              <a:off x="22057291" y="7683352"/>
              <a:ext cx="288867" cy="271130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2" name="Straight Connector 441">
              <a:extLst>
                <a:ext uri="{FF2B5EF4-FFF2-40B4-BE49-F238E27FC236}">
                  <a16:creationId xmlns:a16="http://schemas.microsoft.com/office/drawing/2014/main" id="{1EBAAB17-A473-4135-B920-F72AE8F03ACF}"/>
                </a:ext>
              </a:extLst>
            </xdr:cNvPr>
            <xdr:cNvCxnSpPr/>
          </xdr:nvCxnSpPr>
          <xdr:spPr>
            <a:xfrm flipH="1" flipV="1">
              <a:off x="22363151" y="7683352"/>
              <a:ext cx="2344932" cy="102781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3" name="Straight Connector 442">
              <a:extLst>
                <a:ext uri="{FF2B5EF4-FFF2-40B4-BE49-F238E27FC236}">
                  <a16:creationId xmlns:a16="http://schemas.microsoft.com/office/drawing/2014/main" id="{C6E33320-884D-463E-9B6C-A8CBD725415C}"/>
                </a:ext>
              </a:extLst>
            </xdr:cNvPr>
            <xdr:cNvCxnSpPr/>
          </xdr:nvCxnSpPr>
          <xdr:spPr>
            <a:xfrm flipH="1" flipV="1">
              <a:off x="22023305" y="7275771"/>
              <a:ext cx="2684778" cy="1417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4" name="Straight Connector 443">
              <a:extLst>
                <a:ext uri="{FF2B5EF4-FFF2-40B4-BE49-F238E27FC236}">
                  <a16:creationId xmlns:a16="http://schemas.microsoft.com/office/drawing/2014/main" id="{774B5A9D-101C-4D1F-B299-24AC3AB39426}"/>
                </a:ext>
              </a:extLst>
            </xdr:cNvPr>
            <xdr:cNvCxnSpPr/>
          </xdr:nvCxnSpPr>
          <xdr:spPr>
            <a:xfrm flipH="1" flipV="1">
              <a:off x="20935802" y="6797307"/>
              <a:ext cx="1124098" cy="48931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5" name="Straight Connector 444">
              <a:extLst>
                <a:ext uri="{FF2B5EF4-FFF2-40B4-BE49-F238E27FC236}">
                  <a16:creationId xmlns:a16="http://schemas.microsoft.com/office/drawing/2014/main" id="{71B71721-3700-452E-95C7-1229F4E00427}"/>
                </a:ext>
              </a:extLst>
            </xdr:cNvPr>
            <xdr:cNvCxnSpPr/>
          </xdr:nvCxnSpPr>
          <xdr:spPr>
            <a:xfrm flipV="1">
              <a:off x="20426035" y="6810375"/>
              <a:ext cx="490865" cy="2113443"/>
            </a:xfrm>
            <a:prstGeom prst="line">
              <a:avLst/>
            </a:prstGeom>
          </xdr:spPr>
          <xdr:style>
            <a:lnRef idx="1">
              <a:schemeClr val="dk1"/>
            </a:lnRef>
            <a:fillRef idx="0">
              <a:schemeClr val="dk1"/>
            </a:fillRef>
            <a:effectRef idx="0">
              <a:schemeClr val="dk1"/>
            </a:effectRef>
            <a:fontRef idx="minor">
              <a:schemeClr val="tx1"/>
            </a:fontRef>
          </xdr:style>
        </xdr:cxnSp>
      </xdr:grpSp>
      <xdr:pic>
        <xdr:nvPicPr>
          <xdr:cNvPr id="412" name="Picture 411" descr="https://www.hariduskeskus.ee/pracmath/eng/pitches_failid/image003.png">
            <a:extLst>
              <a:ext uri="{FF2B5EF4-FFF2-40B4-BE49-F238E27FC236}">
                <a16:creationId xmlns:a16="http://schemas.microsoft.com/office/drawing/2014/main" id="{4DA37AA9-4D0E-40BB-9E82-FA107664108A}"/>
              </a:ext>
            </a:extLst>
          </xdr:cNvPr>
          <xdr:cNvPicPr>
            <a:picLocks noChangeAspect="1" noChangeArrowheads="1"/>
          </xdr:cNvPicPr>
        </xdr:nvPicPr>
        <xdr:blipFill rotWithShape="1">
          <a:blip xmlns:r="http://schemas.openxmlformats.org/officeDocument/2006/relationships" r:embed="rId10">
            <a:duotone>
              <a:prstClr val="black"/>
              <a:schemeClr val="accent3">
                <a:tint val="45000"/>
                <a:satMod val="400000"/>
              </a:schemeClr>
            </a:duotone>
            <a:extLst>
              <a:ext uri="{BEBA8EAE-BF5A-486C-A8C5-ECC9F3942E4B}">
                <a14:imgProps xmlns:a14="http://schemas.microsoft.com/office/drawing/2010/main">
                  <a14:imgLayer r:embed="rId11">
                    <a14:imgEffect>
                      <a14:colorTemperature colorTemp="11200"/>
                    </a14:imgEffect>
                    <a14:imgEffect>
                      <a14:brightnessContrast bright="53000" contrast="-39000"/>
                    </a14:imgEffect>
                  </a14:imgLayer>
                </a14:imgProps>
              </a:ext>
              <a:ext uri="{28A0092B-C50C-407E-A947-70E740481C1C}">
                <a14:useLocalDpi xmlns:a14="http://schemas.microsoft.com/office/drawing/2010/main" val="0"/>
              </a:ext>
            </a:extLst>
          </a:blip>
          <a:srcRect l="31215" t="2954" r="30468" b="72500"/>
          <a:stretch/>
        </xdr:blipFill>
        <xdr:spPr bwMode="auto">
          <a:xfrm>
            <a:off x="3497255" y="62481988"/>
            <a:ext cx="1266825" cy="820066"/>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13" name="Group 412">
            <a:extLst>
              <a:ext uri="{FF2B5EF4-FFF2-40B4-BE49-F238E27FC236}">
                <a16:creationId xmlns:a16="http://schemas.microsoft.com/office/drawing/2014/main" id="{DF9B12E7-0F6C-4535-BA16-35E5438C7290}"/>
              </a:ext>
            </a:extLst>
          </xdr:cNvPr>
          <xdr:cNvGrpSpPr/>
        </xdr:nvGrpSpPr>
        <xdr:grpSpPr>
          <a:xfrm>
            <a:off x="3505200" y="60569475"/>
            <a:ext cx="1276350" cy="809627"/>
            <a:chOff x="4781550" y="24115985"/>
            <a:chExt cx="2562225" cy="1628445"/>
          </a:xfrm>
        </xdr:grpSpPr>
        <xdr:grpSp>
          <xdr:nvGrpSpPr>
            <xdr:cNvPr id="414" name="Group 413">
              <a:extLst>
                <a:ext uri="{FF2B5EF4-FFF2-40B4-BE49-F238E27FC236}">
                  <a16:creationId xmlns:a16="http://schemas.microsoft.com/office/drawing/2014/main" id="{6142C265-9828-43AD-9266-098E5A435C7C}"/>
                </a:ext>
              </a:extLst>
            </xdr:cNvPr>
            <xdr:cNvGrpSpPr/>
          </xdr:nvGrpSpPr>
          <xdr:grpSpPr>
            <a:xfrm>
              <a:off x="4781550" y="24115985"/>
              <a:ext cx="2562225" cy="1628445"/>
              <a:chOff x="4781550" y="24115985"/>
              <a:chExt cx="2562225" cy="1628445"/>
            </a:xfrm>
          </xdr:grpSpPr>
          <xdr:pic>
            <xdr:nvPicPr>
              <xdr:cNvPr id="416" name="Picture 415" descr="Related image">
                <a:extLst>
                  <a:ext uri="{FF2B5EF4-FFF2-40B4-BE49-F238E27FC236}">
                    <a16:creationId xmlns:a16="http://schemas.microsoft.com/office/drawing/2014/main" id="{C5F2839A-605A-4E3E-B27A-C8B79C5A0082}"/>
                  </a:ext>
                </a:extLst>
              </xdr:cNvPr>
              <xdr:cNvPicPr>
                <a:picLocks noChangeAspect="1" noChangeArrowheads="1"/>
              </xdr:cNvPicPr>
            </xdr:nvPicPr>
            <xdr:blipFill rotWithShape="1">
              <a:blip xmlns:r="http://schemas.openxmlformats.org/officeDocument/2006/relationships" r:embed="rId24">
                <a:duotone>
                  <a:prstClr val="black"/>
                  <a:schemeClr val="accent3">
                    <a:tint val="45000"/>
                    <a:satMod val="400000"/>
                  </a:schemeClr>
                </a:duotone>
                <a:extLst>
                  <a:ext uri="{BEBA8EAE-BF5A-486C-A8C5-ECC9F3942E4B}">
                    <a14:imgProps xmlns:a14="http://schemas.microsoft.com/office/drawing/2010/main">
                      <a14:imgLayer r:embed="rId25">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t="6897" b="8046"/>
              <a:stretch/>
            </xdr:blipFill>
            <xdr:spPr bwMode="auto">
              <a:xfrm>
                <a:off x="4781550" y="24115985"/>
                <a:ext cx="2562225" cy="162844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17" name="Group 416">
                <a:extLst>
                  <a:ext uri="{FF2B5EF4-FFF2-40B4-BE49-F238E27FC236}">
                    <a16:creationId xmlns:a16="http://schemas.microsoft.com/office/drawing/2014/main" id="{548ADFD1-E7BF-4787-9216-AD46A24622FD}"/>
                  </a:ext>
                </a:extLst>
              </xdr:cNvPr>
              <xdr:cNvGrpSpPr/>
            </xdr:nvGrpSpPr>
            <xdr:grpSpPr>
              <a:xfrm>
                <a:off x="5800725" y="24469726"/>
                <a:ext cx="523875" cy="1000124"/>
                <a:chOff x="5800725" y="24469726"/>
                <a:chExt cx="523875" cy="1000124"/>
              </a:xfrm>
            </xdr:grpSpPr>
            <xdr:cxnSp macro="">
              <xdr:nvCxnSpPr>
                <xdr:cNvPr id="421" name="Straight Connector 420">
                  <a:extLst>
                    <a:ext uri="{FF2B5EF4-FFF2-40B4-BE49-F238E27FC236}">
                      <a16:creationId xmlns:a16="http://schemas.microsoft.com/office/drawing/2014/main" id="{02B64E2C-921C-4FC4-8573-0D8FBE33A528}"/>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422" name="Straight Connector 421">
                  <a:extLst>
                    <a:ext uri="{FF2B5EF4-FFF2-40B4-BE49-F238E27FC236}">
                      <a16:creationId xmlns:a16="http://schemas.microsoft.com/office/drawing/2014/main" id="{9EBB8888-282A-4979-A5D7-D7B8E9A2DF6E}"/>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nvGrpSpPr>
              <xdr:cNvPr id="418" name="Group 417">
                <a:extLst>
                  <a:ext uri="{FF2B5EF4-FFF2-40B4-BE49-F238E27FC236}">
                    <a16:creationId xmlns:a16="http://schemas.microsoft.com/office/drawing/2014/main" id="{A4B375DA-E9B9-4FBB-8634-C8C9169A195A}"/>
                  </a:ext>
                </a:extLst>
              </xdr:cNvPr>
              <xdr:cNvGrpSpPr/>
            </xdr:nvGrpSpPr>
            <xdr:grpSpPr>
              <a:xfrm>
                <a:off x="6276974" y="24260175"/>
                <a:ext cx="504000" cy="1000124"/>
                <a:chOff x="5800725" y="24469726"/>
                <a:chExt cx="523875" cy="1000124"/>
              </a:xfrm>
            </xdr:grpSpPr>
            <xdr:cxnSp macro="">
              <xdr:nvCxnSpPr>
                <xdr:cNvPr id="419" name="Straight Connector 418">
                  <a:extLst>
                    <a:ext uri="{FF2B5EF4-FFF2-40B4-BE49-F238E27FC236}">
                      <a16:creationId xmlns:a16="http://schemas.microsoft.com/office/drawing/2014/main" id="{08F962BD-4935-4182-BE7E-F5DA5B08F6B8}"/>
                    </a:ext>
                  </a:extLst>
                </xdr:cNvPr>
                <xdr:cNvCxnSpPr/>
              </xdr:nvCxnSpPr>
              <xdr:spPr>
                <a:xfrm flipV="1">
                  <a:off x="6305550" y="25126950"/>
                  <a:ext cx="9525" cy="342900"/>
                </a:xfrm>
                <a:prstGeom prst="line">
                  <a:avLst/>
                </a:prstGeom>
                <a:ln w="15875"/>
              </xdr:spPr>
              <xdr:style>
                <a:lnRef idx="1">
                  <a:schemeClr val="accent2"/>
                </a:lnRef>
                <a:fillRef idx="0">
                  <a:schemeClr val="accent2"/>
                </a:fillRef>
                <a:effectRef idx="0">
                  <a:schemeClr val="accent2"/>
                </a:effectRef>
                <a:fontRef idx="minor">
                  <a:schemeClr val="tx1"/>
                </a:fontRef>
              </xdr:style>
            </xdr:cxnSp>
            <xdr:cxnSp macro="">
              <xdr:nvCxnSpPr>
                <xdr:cNvPr id="420" name="Straight Connector 419">
                  <a:extLst>
                    <a:ext uri="{FF2B5EF4-FFF2-40B4-BE49-F238E27FC236}">
                      <a16:creationId xmlns:a16="http://schemas.microsoft.com/office/drawing/2014/main" id="{8705EABB-8FF4-45DA-A2FE-DA3C5AB80796}"/>
                    </a:ext>
                  </a:extLst>
                </xdr:cNvPr>
                <xdr:cNvCxnSpPr/>
              </xdr:nvCxnSpPr>
              <xdr:spPr>
                <a:xfrm flipH="1" flipV="1">
                  <a:off x="5800725" y="24469726"/>
                  <a:ext cx="523875" cy="609599"/>
                </a:xfrm>
                <a:prstGeom prst="line">
                  <a:avLst/>
                </a:prstGeom>
                <a:ln w="15875"/>
              </xdr:spPr>
              <xdr:style>
                <a:lnRef idx="1">
                  <a:schemeClr val="accent2"/>
                </a:lnRef>
                <a:fillRef idx="0">
                  <a:schemeClr val="accent2"/>
                </a:fillRef>
                <a:effectRef idx="0">
                  <a:schemeClr val="accent2"/>
                </a:effectRef>
                <a:fontRef idx="minor">
                  <a:schemeClr val="tx1"/>
                </a:fontRef>
              </xdr:style>
            </xdr:cxnSp>
          </xdr:grpSp>
        </xdr:grpSp>
        <xdr:cxnSp macro="">
          <xdr:nvCxnSpPr>
            <xdr:cNvPr id="415" name="Straight Arrow Connector 414">
              <a:extLst>
                <a:ext uri="{FF2B5EF4-FFF2-40B4-BE49-F238E27FC236}">
                  <a16:creationId xmlns:a16="http://schemas.microsoft.com/office/drawing/2014/main" id="{9F48433B-E58D-414A-9855-CF57149ACC8C}"/>
                </a:ext>
              </a:extLst>
            </xdr:cNvPr>
            <xdr:cNvCxnSpPr/>
          </xdr:nvCxnSpPr>
          <xdr:spPr>
            <a:xfrm flipH="1" flipV="1">
              <a:off x="5638800" y="24822150"/>
              <a:ext cx="447675" cy="561975"/>
            </a:xfrm>
            <a:prstGeom prst="straightConnector1">
              <a:avLst/>
            </a:prstGeom>
            <a:ln w="34925">
              <a:tailEnd type="triangle"/>
            </a:ln>
          </xdr:spPr>
          <xdr:style>
            <a:lnRef idx="1">
              <a:schemeClr val="accent2"/>
            </a:lnRef>
            <a:fillRef idx="0">
              <a:schemeClr val="accent2"/>
            </a:fillRef>
            <a:effectRef idx="0">
              <a:schemeClr val="accent2"/>
            </a:effectRef>
            <a:fontRef idx="minor">
              <a:schemeClr val="tx1"/>
            </a:fontRef>
          </xdr:style>
        </xdr:cxnSp>
      </xdr:grpSp>
    </xdr:grpSp>
    <xdr:clientData/>
  </xdr:twoCellAnchor>
  <xdr:twoCellAnchor>
    <xdr:from>
      <xdr:col>2</xdr:col>
      <xdr:colOff>123825</xdr:colOff>
      <xdr:row>499</xdr:row>
      <xdr:rowOff>57150</xdr:rowOff>
    </xdr:from>
    <xdr:to>
      <xdr:col>2</xdr:col>
      <xdr:colOff>1419225</xdr:colOff>
      <xdr:row>503</xdr:row>
      <xdr:rowOff>123826</xdr:rowOff>
    </xdr:to>
    <xdr:grpSp>
      <xdr:nvGrpSpPr>
        <xdr:cNvPr id="458" name="Group 457">
          <a:extLst>
            <a:ext uri="{FF2B5EF4-FFF2-40B4-BE49-F238E27FC236}">
              <a16:creationId xmlns:a16="http://schemas.microsoft.com/office/drawing/2014/main" id="{B231298F-299F-4A85-87E2-498AF7DDEB58}"/>
            </a:ext>
          </a:extLst>
        </xdr:cNvPr>
        <xdr:cNvGrpSpPr/>
      </xdr:nvGrpSpPr>
      <xdr:grpSpPr>
        <a:xfrm>
          <a:off x="3686175" y="95364300"/>
          <a:ext cx="1295400" cy="828676"/>
          <a:chOff x="1890151" y="97812225"/>
          <a:chExt cx="3453374" cy="2312142"/>
        </a:xfrm>
      </xdr:grpSpPr>
      <xdr:pic>
        <xdr:nvPicPr>
          <xdr:cNvPr id="459" name="Picture 458" descr="Image result for balconies and walkways sketch">
            <a:extLst>
              <a:ext uri="{FF2B5EF4-FFF2-40B4-BE49-F238E27FC236}">
                <a16:creationId xmlns:a16="http://schemas.microsoft.com/office/drawing/2014/main" id="{253CB2F7-F9C6-4B2F-9BD0-D5813F1EBB22}"/>
              </a:ext>
            </a:extLst>
          </xdr:cNvPr>
          <xdr:cNvPicPr>
            <a:picLocks noChangeAspect="1" noChangeArrowheads="1"/>
          </xdr:cNvPicPr>
        </xdr:nvPicPr>
        <xdr:blipFill>
          <a:blip xmlns:r="http://schemas.openxmlformats.org/officeDocument/2006/relationships" r:embed="rId26" cstate="print">
            <a:extLst>
              <a:ext uri="{BEBA8EAE-BF5A-486C-A8C5-ECC9F3942E4B}">
                <a14:imgProps xmlns:a14="http://schemas.microsoft.com/office/drawing/2010/main">
                  <a14:imgLayer r:embed="rId27">
                    <a14:imgEffect>
                      <a14:colorTemperature colorTemp="11200"/>
                    </a14:imgEffect>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890151" y="97812225"/>
            <a:ext cx="3453374" cy="2312142"/>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460" name="Straight Arrow Connector 459">
            <a:extLst>
              <a:ext uri="{FF2B5EF4-FFF2-40B4-BE49-F238E27FC236}">
                <a16:creationId xmlns:a16="http://schemas.microsoft.com/office/drawing/2014/main" id="{D59B9C9F-937C-476F-A23B-5B3287008CEA}"/>
              </a:ext>
            </a:extLst>
          </xdr:cNvPr>
          <xdr:cNvCxnSpPr/>
        </xdr:nvCxnSpPr>
        <xdr:spPr>
          <a:xfrm flipH="1">
            <a:off x="3845370" y="97945107"/>
            <a:ext cx="837951" cy="983324"/>
          </a:xfrm>
          <a:prstGeom prst="straightConnector1">
            <a:avLst/>
          </a:prstGeom>
          <a:ln w="44450">
            <a:tailEnd type="triangle"/>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jects\T1-4783-KA-SEC%20Consultancy\11-Specification\Lot%206%20Cyclical%20Decorations\T1-4783-SEC-Cyc%20Decs%20Price%20Framework%2022%2003%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rojects\T1-4783-KA-SEC%20Consultancy\11-Specification\Lot%206%20Cyclical%20Decorations\T1-4783-SEC-Cyc%20Decs%20Price%20Framework%2020%2002%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renweeks\Desktop\SEC%20KW%20Desktop\T1-4063-PA%20Planned%20London-ITT-Doc%203-Rev%20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enweeks\Desktop\SEC%20KW%20Desktop\T1-3584-Planned%20FW-ITT-Document%203%20rev%20D.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enweeks\Desktop\SEC\T1-4109-WBC%20Planned%20Maintenance-ITT-Doc%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rojects\T1-3735-PS-Red%20Kite%20Framework%20-%20Planned%20Maintenance\13-Tender\01-Docs\03-Final\T1-3735-Red%20Kite%20Planned%20FW-ITT-Doc%203-Rev%20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Projects\T1-4783-KA-SEC%20Consultancy\11-Specification\Lot%203%20Windows%20and%20Doors\T1-4783-SEC-Window%20and%20Door%20Price%20Framework%2022%2003%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sheetName val="Project Info"/>
      <sheetName val="Dates"/>
      <sheetName val="Doc_Merge"/>
      <sheetName val="Lot_Lookup"/>
      <sheetName val="Lookups"/>
      <sheetName val="Questions_Lot_1"/>
      <sheetName val="Questions_Lot_2"/>
      <sheetName val="Doc_Tables 1"/>
      <sheetName val="Doc_Tables 2"/>
      <sheetName val="Doc_Tables 3"/>
      <sheetName val="Archetypes"/>
      <sheetName val="Decs Bespoke SoR"/>
      <sheetName val="Replace Bespoke SoR"/>
      <sheetName val="Window Styles"/>
      <sheetName val="Communal Bespoke SoR"/>
      <sheetName val="Access"/>
      <sheetName val="NHF SoR"/>
      <sheetName val="Part_5_(1)"/>
      <sheetName val="Part_5_(2)"/>
      <sheetName val="Part_5_(3)"/>
      <sheetName val="Part_5_(4)"/>
      <sheetName val="Part_5_(5)"/>
      <sheetName val="Part_5_(6)"/>
      <sheetName val="Part_5_(7)"/>
      <sheetName val="Part_5_(8)"/>
      <sheetName val="Part_5_(9)"/>
      <sheetName val="Part_5_(10)"/>
      <sheetName val="Part_5_Template"/>
      <sheetName val="Specialist Works"/>
      <sheetName val="Miscellaneous"/>
      <sheetName val="Summary"/>
    </sheetNames>
    <sheetDataSet>
      <sheetData sheetId="0"/>
      <sheetData sheetId="1">
        <row r="20">
          <cell r="B20" t="str">
            <v>Yes</v>
          </cell>
        </row>
        <row r="21">
          <cell r="B21">
            <v>2</v>
          </cell>
        </row>
        <row r="54">
          <cell r="B54" t="str">
            <v>Yes</v>
          </cell>
        </row>
        <row r="55">
          <cell r="B55" t="str">
            <v>No</v>
          </cell>
        </row>
        <row r="72">
          <cell r="B72" t="str">
            <v>Yes</v>
          </cell>
        </row>
        <row r="73">
          <cell r="B73" t="str">
            <v>No</v>
          </cell>
        </row>
        <row r="75">
          <cell r="C75">
            <v>10</v>
          </cell>
        </row>
        <row r="76">
          <cell r="B76">
            <v>40</v>
          </cell>
        </row>
        <row r="77">
          <cell r="B77">
            <v>60</v>
          </cell>
        </row>
        <row r="82">
          <cell r="B82">
            <v>40</v>
          </cell>
        </row>
        <row r="83">
          <cell r="B83" t="str">
            <v>Yes</v>
          </cell>
        </row>
        <row r="84">
          <cell r="B84" t="str">
            <v>Yes</v>
          </cell>
        </row>
        <row r="86">
          <cell r="B86">
            <v>20</v>
          </cell>
        </row>
        <row r="87">
          <cell r="B87" t="str">
            <v>Yes</v>
          </cell>
        </row>
        <row r="88">
          <cell r="B88" t="str">
            <v>Yes</v>
          </cell>
        </row>
        <row r="90">
          <cell r="B90"/>
        </row>
        <row r="91">
          <cell r="B91"/>
        </row>
        <row r="92">
          <cell r="B92"/>
        </row>
      </sheetData>
      <sheetData sheetId="2"/>
      <sheetData sheetId="3"/>
      <sheetData sheetId="4"/>
      <sheetData sheetId="5"/>
      <sheetData sheetId="6">
        <row r="2">
          <cell r="H2">
            <v>5</v>
          </cell>
          <cell r="I2">
            <v>200</v>
          </cell>
        </row>
        <row r="113">
          <cell r="H113">
            <v>4</v>
          </cell>
          <cell r="I113">
            <v>40</v>
          </cell>
        </row>
        <row r="169">
          <cell r="H169">
            <v>0</v>
          </cell>
          <cell r="I169">
            <v>0</v>
          </cell>
        </row>
      </sheetData>
      <sheetData sheetId="7">
        <row r="2">
          <cell r="H2">
            <v>5</v>
          </cell>
          <cell r="I2">
            <v>200</v>
          </cell>
        </row>
        <row r="113">
          <cell r="H113">
            <v>4</v>
          </cell>
          <cell r="I113">
            <v>40</v>
          </cell>
        </row>
        <row r="169">
          <cell r="H169">
            <v>0</v>
          </cell>
          <cell r="I169">
            <v>0</v>
          </cell>
        </row>
      </sheetData>
      <sheetData sheetId="8"/>
      <sheetData sheetId="9"/>
      <sheetData sheetId="10"/>
      <sheetData sheetId="11">
        <row r="118">
          <cell r="O118">
            <v>0</v>
          </cell>
        </row>
      </sheetData>
      <sheetData sheetId="12"/>
      <sheetData sheetId="13">
        <row r="243">
          <cell r="L24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sheetName val="Project Info"/>
      <sheetName val="Dates"/>
      <sheetName val="Doc_Merge"/>
      <sheetName val="Lot_Lookup"/>
      <sheetName val="Lookups"/>
      <sheetName val="Questions_Lot_1"/>
      <sheetName val="Questions_Lot_2"/>
      <sheetName val="Doc_Tables 1"/>
      <sheetName val="Doc_Tables 2"/>
      <sheetName val="Doc_Tables 3"/>
      <sheetName val="Archetypes"/>
      <sheetName val="Decs Bespoke SoR"/>
      <sheetName val="Replace Bespoke SoR"/>
      <sheetName val="Window Styles"/>
      <sheetName val="Communal Bespoke SoR"/>
      <sheetName val="Access"/>
      <sheetName val="Replace Bespoke SoR (2)"/>
      <sheetName val="NHF SoR"/>
      <sheetName val="Part_5_(1)"/>
      <sheetName val="Part_5_(2)"/>
      <sheetName val="Part_5_(3)"/>
      <sheetName val="Part_5_(4)"/>
      <sheetName val="Part_5_(5)"/>
      <sheetName val="Part_5_(6)"/>
      <sheetName val="Part_5_(7)"/>
      <sheetName val="Part_5_(8)"/>
      <sheetName val="Part_5_(9)"/>
      <sheetName val="Part_5_(10)"/>
      <sheetName val="Part_5_Template"/>
      <sheetName val="Specialist Works"/>
      <sheetName val="Miscellaneous"/>
      <sheetName val="Summary"/>
      <sheetName val="T1-4783-SEC-Cyc Decs Price Fram"/>
    </sheetNames>
    <sheetDataSet>
      <sheetData sheetId="0" refreshError="1"/>
      <sheetData sheetId="1">
        <row r="20">
          <cell r="B20" t="str">
            <v>Yes</v>
          </cell>
        </row>
        <row r="21">
          <cell r="B21">
            <v>2</v>
          </cell>
        </row>
        <row r="54">
          <cell r="B54" t="str">
            <v>Yes</v>
          </cell>
        </row>
        <row r="55">
          <cell r="B55" t="str">
            <v>No</v>
          </cell>
        </row>
        <row r="72">
          <cell r="B72" t="str">
            <v>Yes</v>
          </cell>
        </row>
        <row r="73">
          <cell r="B73" t="str">
            <v>No</v>
          </cell>
        </row>
        <row r="75">
          <cell r="C75">
            <v>10</v>
          </cell>
        </row>
        <row r="76">
          <cell r="B76">
            <v>40</v>
          </cell>
        </row>
        <row r="77">
          <cell r="B77">
            <v>60</v>
          </cell>
        </row>
        <row r="82">
          <cell r="B82">
            <v>40</v>
          </cell>
        </row>
        <row r="83">
          <cell r="B83" t="str">
            <v>Yes</v>
          </cell>
        </row>
        <row r="84">
          <cell r="B84" t="str">
            <v>Yes</v>
          </cell>
        </row>
        <row r="86">
          <cell r="B86">
            <v>20</v>
          </cell>
        </row>
        <row r="87">
          <cell r="B87" t="str">
            <v>Yes</v>
          </cell>
        </row>
        <row r="88">
          <cell r="B88" t="str">
            <v>Yes</v>
          </cell>
        </row>
        <row r="90">
          <cell r="B90"/>
        </row>
        <row r="91">
          <cell r="B91"/>
        </row>
        <row r="92">
          <cell r="B92"/>
        </row>
      </sheetData>
      <sheetData sheetId="2" refreshError="1"/>
      <sheetData sheetId="3" refreshError="1"/>
      <sheetData sheetId="4" refreshError="1"/>
      <sheetData sheetId="5"/>
      <sheetData sheetId="6">
        <row r="2">
          <cell r="H2">
            <v>5</v>
          </cell>
          <cell r="I2">
            <v>200</v>
          </cell>
        </row>
        <row r="113">
          <cell r="H113">
            <v>4</v>
          </cell>
          <cell r="I113">
            <v>40</v>
          </cell>
        </row>
        <row r="169">
          <cell r="H169">
            <v>0</v>
          </cell>
          <cell r="I169">
            <v>0</v>
          </cell>
        </row>
      </sheetData>
      <sheetData sheetId="7">
        <row r="2">
          <cell r="H2">
            <v>5</v>
          </cell>
          <cell r="I2">
            <v>200</v>
          </cell>
        </row>
        <row r="113">
          <cell r="H113">
            <v>4</v>
          </cell>
          <cell r="I113">
            <v>40</v>
          </cell>
        </row>
        <row r="169">
          <cell r="H169">
            <v>0</v>
          </cell>
          <cell r="I169">
            <v>0</v>
          </cell>
        </row>
      </sheetData>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Contents"/>
      <sheetName val="Project Info"/>
      <sheetName val="Dates"/>
      <sheetName val="Doc_Merge"/>
      <sheetName val="Lookups"/>
      <sheetName val="Questions_Lot_1"/>
      <sheetName val="Questions_Lot_2"/>
      <sheetName val="Lots"/>
      <sheetName val="Part_1"/>
      <sheetName val="Part_2_Lot_1"/>
      <sheetName val="Part_2_Lot_2"/>
      <sheetName val="Part_3_Lot_1"/>
      <sheetName val="Part_3_Lot_2"/>
      <sheetName val="Part_4"/>
      <sheetName val="Part_5_Lot_1_Kitchen Rates"/>
      <sheetName val="Part_5_Lot_1_Bathroom Rates"/>
      <sheetName val="Part_5_Lot_2_Window Styles"/>
      <sheetName val="Part_5_Lot_2_Upvc windows"/>
      <sheetName val="Part_5_Lot_2_Ali windows "/>
      <sheetName val="Part_5_Lot_2_Timber Windows"/>
      <sheetName val="Part_5_Lot_2_Secondary Glazing"/>
      <sheetName val="Part_5_Lot_2_Door_Styles"/>
      <sheetName val="Part_5_Lot_2_Doors"/>
      <sheetName val="Part_5_Lot_2_Door Entry "/>
      <sheetName val="Part_5_Lot_2_Open Book for Door"/>
      <sheetName val="Part_5_Lot_2_Access"/>
      <sheetName val="Part_5_All Lots_NHF %"/>
      <sheetName val="Part_5_All Lots_OPP"/>
      <sheetName val="Part_5_All Lots_Hourly Rates"/>
      <sheetName val="Part_5_Lot_1_Summary"/>
      <sheetName val="Part_5_Lot_2_Summary"/>
      <sheetName val="Part_6_Lot_1"/>
      <sheetName val="Part_6_Lot_2"/>
      <sheetName val="Part_7"/>
      <sheetName val="Part_8"/>
      <sheetName val="Part_9"/>
      <sheetName val="Check_List"/>
      <sheetName val="Output_Lot_1"/>
      <sheetName val="Output_Lot_2"/>
      <sheetName val="Respon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Contents"/>
      <sheetName val="Project Info"/>
      <sheetName val="Dates"/>
      <sheetName val="Doc_Merge"/>
      <sheetName val="Lookups"/>
      <sheetName val="Questions"/>
      <sheetName val="Lots"/>
      <sheetName val="Section_A"/>
      <sheetName val="Section_B"/>
      <sheetName val="Section_C"/>
      <sheetName val="Section_D"/>
      <sheetName val="Section_E_Kitchens (Lot_1)"/>
      <sheetName val="Section_E_Kitchens (Lot_2)"/>
      <sheetName val="Section_E_Kitchens (Lot_3)"/>
      <sheetName val="Section_E_Kitchens (Lot_4)"/>
      <sheetName val="Section_E_Bathrooms (Lot_1)"/>
      <sheetName val="Section_E_Bathrooms (Lot_2)"/>
      <sheetName val="Section_E_Bathrooms (Lot_3)"/>
      <sheetName val="Section_E_Bathrooms (Lot_4)"/>
      <sheetName val="Section_E_Electrics (Lot_1)"/>
      <sheetName val="Section_E_Electrics (Lot_2)"/>
      <sheetName val="Section_E_Electrics (Lot_3)"/>
      <sheetName val="Section_E_Electrics (Lot_4)"/>
      <sheetName val="Section_E_Bespoke (Lot_1)"/>
      <sheetName val="Section_E_Bespoke (Lot_2)"/>
      <sheetName val="Section_E_Bespoke (Lot_3)"/>
      <sheetName val="Section_E_Bespoke (Lot_4)"/>
      <sheetName val="Section_E_NHF_All Lots"/>
      <sheetName val="Section_E_Access_All Lots"/>
      <sheetName val="Section_E_Summary"/>
      <sheetName val="Section_F"/>
      <sheetName val="Section_G"/>
      <sheetName val="Section_I"/>
      <sheetName val="Check_List"/>
      <sheetName val="Response"/>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9">
          <cell r="D9" t="str">
            <v>Yes</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Contents"/>
      <sheetName val="Project Info"/>
      <sheetName val="Dates"/>
      <sheetName val="Doc_Merge"/>
      <sheetName val="Lookups"/>
      <sheetName val="Questions_Lot_1"/>
      <sheetName val="Questions_Lot_2"/>
      <sheetName val="Lots"/>
      <sheetName val="Part_1"/>
      <sheetName val="Part_2_Lot_1"/>
      <sheetName val="Part_2_Lot_2"/>
      <sheetName val="Part_3_Lot_1"/>
      <sheetName val="Part_3_Lot_2"/>
      <sheetName val="Part_4"/>
      <sheetName val="Part_5_Lot 1_SoR"/>
      <sheetName val="Part_5_Lot 1_Kitchens"/>
      <sheetName val="Part_5_Lot 1_Bathrooms"/>
      <sheetName val="Part_5_Lot_1_Additional SoR"/>
      <sheetName val="Part_5_Lot_1_Daywork"/>
      <sheetName val="Part_5_Lot 2_SoR"/>
      <sheetName val="Part_5_Lot_2_Window_Types"/>
      <sheetName val="Part_5_Lot 2_Windows_Part A"/>
      <sheetName val="Part_5_Lot 2_Windows_Part B"/>
      <sheetName val="Part_5_Lot_2_Door_Types"/>
      <sheetName val="Part_5_Lot 2_Doors"/>
      <sheetName val="Part_5_Lot_2_Access"/>
      <sheetName val="Part_5_Lot_2_Daywork"/>
      <sheetName val="Part_5_Summary"/>
      <sheetName val="Part_6"/>
      <sheetName val="Part_7"/>
      <sheetName val="Part_8"/>
      <sheetName val="Part_9"/>
      <sheetName val="Check_List"/>
      <sheetName val="Respons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Contents"/>
      <sheetName val="Project Info"/>
      <sheetName val="Dates"/>
      <sheetName val="Doc_Merge"/>
      <sheetName val="Lookups"/>
      <sheetName val="Questions_Lot_1"/>
      <sheetName val="Questions_Lot_2"/>
      <sheetName val="Questions_Lot_3"/>
      <sheetName val="Questions_Lot_4"/>
      <sheetName val="Questions_Lot_5"/>
      <sheetName val="Lots"/>
      <sheetName val="Section_A"/>
      <sheetName val="Section_B_Lot_1"/>
      <sheetName val="Section_B_Lot_2"/>
      <sheetName val="Section_B_Lot_3"/>
      <sheetName val="Section_B_Lot_4"/>
      <sheetName val="Section_B_Lot_5"/>
      <sheetName val="Section_C"/>
      <sheetName val="Section_D"/>
      <sheetName val="Section_E_P,O&amp;P"/>
      <sheetName val="Section_E_Kicthens"/>
      <sheetName val="Section_E_Bathrooms"/>
      <sheetName val="Section_E_Window_Styles"/>
      <sheetName val="Section_E_Door_Styles"/>
      <sheetName val="Section_E_Windows_Lot_2"/>
      <sheetName val="Section_E_Doors_Lot_2"/>
      <sheetName val="Section_E_Windows_Lot_4"/>
      <sheetName val="Section_E_Doors_Lot_4"/>
      <sheetName val="Section_E_Roofing"/>
      <sheetName val="Section_E_Other"/>
      <sheetName val="Section_E_NHF %"/>
      <sheetName val="Section_E_EWI"/>
      <sheetName val="Section_E_Access (All Lots)"/>
      <sheetName val="Section_E_Hourly"/>
      <sheetName val="Section_E_Summary"/>
      <sheetName val="Section_F"/>
      <sheetName val="Section_G"/>
      <sheetName val="Check_List"/>
      <sheetName val="Response"/>
    </sheetNames>
    <sheetDataSet>
      <sheetData sheetId="0"/>
      <sheetData sheetId="1"/>
      <sheetData sheetId="2"/>
      <sheetData sheetId="3"/>
      <sheetData sheetId="4"/>
      <sheetData sheetId="5"/>
      <sheetData sheetId="6"/>
      <sheetData sheetId="7"/>
      <sheetData sheetId="8"/>
      <sheetData sheetId="9"/>
      <sheetData sheetId="10"/>
      <sheetData sheetId="11">
        <row r="8">
          <cell r="D8"/>
        </row>
        <row r="9">
          <cell r="D9"/>
        </row>
        <row r="10">
          <cell r="D10"/>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vc Windows"/>
      <sheetName val="Aluminium Windows"/>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118" displayName="Table118" ref="B3:E9" totalsRowShown="0" headerRowDxfId="1759" headerRowBorderDxfId="1758" tableBorderDxfId="1757" totalsRowBorderDxfId="1756">
  <autoFilter ref="B3:E9" xr:uid="{00000000-0009-0000-0100-000007000000}"/>
  <tableColumns count="4">
    <tableColumn id="1" xr3:uid="{00000000-0010-0000-0000-000001000000}" name="Description" dataDxfId="1755" totalsRowDxfId="1754"/>
    <tableColumn id="6" xr3:uid="{00000000-0010-0000-0000-000006000000}" name="Rate" dataDxfId="1753" totalsRowDxfId="1752"/>
    <tableColumn id="3" xr3:uid="{00000000-0010-0000-0000-000003000000}" name="Figure for evaluation purposes" dataDxfId="1751" totalsRowDxfId="1750"/>
    <tableColumn id="4" xr3:uid="{00000000-0010-0000-0000-000004000000}" name="Total for evaluation" dataDxfId="1749" totalsRowDxfId="1748">
      <calculatedColumnFormula>Table118[[#This Row],[Rate]]*Table118[[#This Row],[Figure for evaluation purposes]]</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9000000}" name="Table13" displayName="Table13" ref="A17:J23" totalsRowShown="0" headerRowDxfId="1195" dataDxfId="1193" headerRowBorderDxfId="1194" tableBorderDxfId="1192">
  <autoFilter ref="A17:J23" xr:uid="{00000000-0009-0000-0100-00001A000000}"/>
  <tableColumns count="10">
    <tableColumn id="1" xr3:uid="{00000000-0010-0000-0900-000001000000}" name="Ref" dataDxfId="1191"/>
    <tableColumn id="2" xr3:uid="{00000000-0010-0000-0900-000002000000}" name="Description" dataDxfId="1190"/>
    <tableColumn id="3" xr3:uid="{00000000-0010-0000-0900-000003000000}" name="Size" dataDxfId="1189"/>
    <tableColumn id="4" xr3:uid="{00000000-0010-0000-0900-000004000000}" name="Single property" dataDxfId="1188" dataCellStyle="Currency"/>
    <tableColumn id="5" xr3:uid="{00000000-0010-0000-0900-000005000000}" name="2 to 10 _x000a_properties" dataDxfId="1187" dataCellStyle="Currency"/>
    <tableColumn id="6" xr3:uid="{00000000-0010-0000-0900-000006000000}" name="11 to 25 properties" dataDxfId="1186" dataCellStyle="Currency"/>
    <tableColumn id="7" xr3:uid="{00000000-0010-0000-0900-000007000000}" name="26 to 50 properties" dataDxfId="1185" dataCellStyle="Currency"/>
    <tableColumn id="8" xr3:uid="{00000000-0010-0000-0900-000008000000}" name="51+_x000a_properties" dataDxfId="1184" dataCellStyle="Currency"/>
    <tableColumn id="9" xr3:uid="{00000000-0010-0000-0900-000009000000}" name="Total" dataDxfId="1183" dataCellStyle="Currency"/>
    <tableColumn id="10" xr3:uid="{00000000-0010-0000-0900-00000A000000}" name="Volumes for evaluation purposes (for each band where applicable)" dataDxfId="1182"/>
  </tableColumns>
  <tableStyleInfo name="TableStyleLight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A000000}" name="Table14" displayName="Table14" ref="A28:J34" totalsRowShown="0" headerRowDxfId="1181" dataDxfId="1179" headerRowBorderDxfId="1180" tableBorderDxfId="1178">
  <autoFilter ref="A28:J34" xr:uid="{00000000-0009-0000-0100-00001B000000}"/>
  <tableColumns count="10">
    <tableColumn id="1" xr3:uid="{00000000-0010-0000-0A00-000001000000}" name="Ref" dataDxfId="1177"/>
    <tableColumn id="2" xr3:uid="{00000000-0010-0000-0A00-000002000000}" name="Description" dataDxfId="1176"/>
    <tableColumn id="3" xr3:uid="{00000000-0010-0000-0A00-000003000000}" name="Size" dataDxfId="1175"/>
    <tableColumn id="4" xr3:uid="{00000000-0010-0000-0A00-000004000000}" name="Single property" dataDxfId="1174" dataCellStyle="Currency"/>
    <tableColumn id="5" xr3:uid="{00000000-0010-0000-0A00-000005000000}" name="2 to 10 _x000a_properties" dataDxfId="1173" dataCellStyle="Currency"/>
    <tableColumn id="6" xr3:uid="{00000000-0010-0000-0A00-000006000000}" name="11 to 25 properties" dataDxfId="1172" dataCellStyle="Currency"/>
    <tableColumn id="7" xr3:uid="{00000000-0010-0000-0A00-000007000000}" name="26 to 50 properties" dataDxfId="1171" dataCellStyle="Currency"/>
    <tableColumn id="8" xr3:uid="{00000000-0010-0000-0A00-000008000000}" name="51+_x000a_properties" dataDxfId="1170" dataCellStyle="Currency"/>
    <tableColumn id="9" xr3:uid="{00000000-0010-0000-0A00-000009000000}" name="Total" dataDxfId="1169" dataCellStyle="Currency"/>
    <tableColumn id="10" xr3:uid="{00000000-0010-0000-0A00-00000A000000}" name="Volumes for evaluation purposes (for each band where applicable)" dataDxfId="1168"/>
  </tableColumns>
  <tableStyleInfo name="TableStyleLight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B000000}" name="Table15" displayName="Table15" ref="A39:J46" totalsRowShown="0" headerRowDxfId="1167" dataDxfId="1165" headerRowBorderDxfId="1166" tableBorderDxfId="1164">
  <autoFilter ref="A39:J46" xr:uid="{00000000-0009-0000-0100-00001C000000}"/>
  <tableColumns count="10">
    <tableColumn id="1" xr3:uid="{00000000-0010-0000-0B00-000001000000}" name="Ref" dataDxfId="1163"/>
    <tableColumn id="2" xr3:uid="{00000000-0010-0000-0B00-000002000000}" name="Description" dataDxfId="1162"/>
    <tableColumn id="3" xr3:uid="{00000000-0010-0000-0B00-000003000000}" name="Size" dataDxfId="1161"/>
    <tableColumn id="4" xr3:uid="{00000000-0010-0000-0B00-000004000000}" name="Single property" dataDxfId="1160" dataCellStyle="Currency"/>
    <tableColumn id="5" xr3:uid="{00000000-0010-0000-0B00-000005000000}" name="2 to 10 _x000a_properties" dataDxfId="1159" dataCellStyle="Currency"/>
    <tableColumn id="6" xr3:uid="{00000000-0010-0000-0B00-000006000000}" name="11 to 25 properties" dataDxfId="1158" dataCellStyle="Currency"/>
    <tableColumn id="7" xr3:uid="{00000000-0010-0000-0B00-000007000000}" name="26 to 50 properties" dataDxfId="1157" dataCellStyle="Currency"/>
    <tableColumn id="8" xr3:uid="{00000000-0010-0000-0B00-000008000000}" name="51+_x000a_properties" dataDxfId="1156" dataCellStyle="Currency"/>
    <tableColumn id="9" xr3:uid="{00000000-0010-0000-0B00-000009000000}" name="Total" dataDxfId="1155" dataCellStyle="Currency"/>
    <tableColumn id="10" xr3:uid="{00000000-0010-0000-0B00-00000A000000}" name="Volumes for evaluation purposes (for each band where applicable)" dataDxfId="1154"/>
  </tableColumns>
  <tableStyleInfo name="TableStyleLight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TBL_Roofing6730" displayName="TBL_Roofing6730" ref="A3:W504" totalsRowShown="0" headerRowDxfId="590" dataDxfId="588" headerRowBorderDxfId="589" tableBorderDxfId="587" totalsRowBorderDxfId="586">
  <autoFilter ref="A3:W504" xr:uid="{00000000-0009-0000-0100-00001D000000}"/>
  <tableColumns count="23">
    <tableColumn id="1" xr3:uid="{00000000-0010-0000-0C00-000001000000}" name="Type" dataDxfId="585"/>
    <tableColumn id="27" xr3:uid="{00000000-0010-0000-0C00-00001B000000}" name="Roof type" dataDxfId="584"/>
    <tableColumn id="4" xr3:uid="{00000000-0010-0000-0C00-000004000000}" name="Roof Type Image" dataDxfId="583"/>
    <tableColumn id="3" xr3:uid="{00000000-0010-0000-0C00-000003000000}" name="Covering Type" dataDxfId="582"/>
    <tableColumn id="2" xr3:uid="{00000000-0010-0000-0C00-000002000000}" name="Roof Size (Plan Area)" dataDxfId="581"/>
    <tableColumn id="9" xr3:uid="{00000000-0010-0000-0C00-000009000000}" name="Single property" dataDxfId="580" dataCellStyle="Currency"/>
    <tableColumn id="10" xr3:uid="{00000000-0010-0000-0C00-00000A000000}" name="2-10 properties" dataDxfId="579" dataCellStyle="Currency"/>
    <tableColumn id="11" xr3:uid="{00000000-0010-0000-0C00-00000B000000}" name="11-25 properties" dataDxfId="578" dataCellStyle="Currency"/>
    <tableColumn id="12" xr3:uid="{00000000-0010-0000-0C00-00000C000000}" name="26-50 properties" dataDxfId="577" dataCellStyle="Currency"/>
    <tableColumn id="13" xr3:uid="{00000000-0010-0000-0C00-00000D000000}" name="51+ properties" dataDxfId="576" dataCellStyle="Currency"/>
    <tableColumn id="14" xr3:uid="{00000000-0010-0000-0C00-00000E000000}" name="Total" dataDxfId="575" dataCellStyle="Currency">
      <calculatedColumnFormula>TBL_Roofing6730[[#This Row],[Single property]]+TBL_Roofing6730[[#This Row],[51+ properties]]+TBL_Roofing6730[[#This Row],[26-50 properties]]+TBL_Roofing6730[[#This Row],[11-25 properties]]+TBL_Roofing6730[[#This Row],[2-10 properties]]</calculatedColumnFormula>
    </tableColumn>
    <tableColumn id="15" xr3:uid="{00000000-0010-0000-0C00-00000F000000}" name="2_Check_1" dataDxfId="574" dataCellStyle="Currency"/>
    <tableColumn id="16" xr3:uid="{00000000-0010-0000-0C00-000010000000}" name="2_Check_2" dataDxfId="573" dataCellStyle="Currency"/>
    <tableColumn id="17" xr3:uid="{00000000-0010-0000-0C00-000011000000}" name="2_Check_3" dataDxfId="572" dataCellStyle="Currency"/>
    <tableColumn id="18" xr3:uid="{00000000-0010-0000-0C00-000012000000}" name="2_Check_4" dataDxfId="571" dataCellStyle="Currency"/>
    <tableColumn id="25" xr3:uid="{00000000-0010-0000-0C00-000019000000}" name="2_Check_5" dataDxfId="570" dataCellStyle="Currency"/>
    <tableColumn id="19" xr3:uid="{00000000-0010-0000-0C00-000013000000}" name="2_Total" dataDxfId="569" dataCellStyle="Currency"/>
    <tableColumn id="20" xr3:uid="{00000000-0010-0000-0C00-000014000000}" name="4_Check_1" dataDxfId="568" dataCellStyle="Currency"/>
    <tableColumn id="21" xr3:uid="{00000000-0010-0000-0C00-000015000000}" name="4_Check_2" dataDxfId="567" dataCellStyle="Currency"/>
    <tableColumn id="22" xr3:uid="{00000000-0010-0000-0C00-000016000000}" name="4_Check_3" dataDxfId="566" dataCellStyle="Currency"/>
    <tableColumn id="23" xr3:uid="{00000000-0010-0000-0C00-000017000000}" name="4_Check_4" dataDxfId="565" dataCellStyle="Currency"/>
    <tableColumn id="26" xr3:uid="{00000000-0010-0000-0C00-00001A000000}" name="4_Check_5" dataDxfId="564" dataCellStyle="Currency"/>
    <tableColumn id="24" xr3:uid="{00000000-0010-0000-0C00-000018000000}" name="4_Total" dataDxfId="563" dataCellStyle="Currenc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D000000}" name="Table2131" displayName="Table2131" ref="A3:F59" totalsRowShown="0" headerRowDxfId="556" headerRowBorderDxfId="555" tableBorderDxfId="554" totalsRowBorderDxfId="553">
  <autoFilter ref="A3:F59" xr:uid="{00000000-0009-0000-0100-00001E000000}"/>
  <tableColumns count="6">
    <tableColumn id="1" xr3:uid="{00000000-0010-0000-0D00-000001000000}" name="Item" dataDxfId="552"/>
    <tableColumn id="3" xr3:uid="{00000000-0010-0000-0D00-000003000000}" name="Type" dataDxfId="551"/>
    <tableColumn id="2" xr3:uid="{00000000-0010-0000-0D00-000002000000}" name="UoM" dataDxfId="550"/>
    <tableColumn id="5" xr3:uid="{00000000-0010-0000-0D00-000005000000}" name="Quantity for Evaluation" dataDxfId="549"/>
    <tableColumn id="6" xr3:uid="{00000000-0010-0000-0D00-000006000000}" name="Rate" dataDxfId="548"/>
    <tableColumn id="4" xr3:uid="{00000000-0010-0000-0D00-000004000000}" name="Total" dataDxfId="547" dataCellStyle="Currency">
      <calculatedColumnFormula>Table2131[[#This Row],[Quantity for Evaluation]]*Table2131[[#This Row],[Rate]]</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E000000}" name="TBL_SoR_Decs14" displayName="TBL_SoR_Decs14" ref="A5:J422" totalsRowShown="0" headerRowDxfId="280" dataDxfId="278" headerRowBorderDxfId="279" tableBorderDxfId="277">
  <autoFilter ref="A5:J422" xr:uid="{00000000-0009-0000-0100-00001F000000}"/>
  <sortState xmlns:xlrd2="http://schemas.microsoft.com/office/spreadsheetml/2017/richdata2" ref="A6:H422">
    <sortCondition ref="A5:A422"/>
  </sortState>
  <tableColumns count="10">
    <tableColumn id="1" xr3:uid="{00000000-0010-0000-0E00-000001000000}" name="Ref" dataDxfId="276"/>
    <tableColumn id="2" xr3:uid="{00000000-0010-0000-0E00-000002000000}" name="External /internal" dataDxfId="275"/>
    <tableColumn id="3" xr3:uid="{00000000-0010-0000-0E00-000003000000}" name="Decorative Elements" dataDxfId="274"/>
    <tableColumn id="4" xr3:uid="{00000000-0010-0000-0E00-000004000000}" name="Material" dataDxfId="273"/>
    <tableColumn id="5" xr3:uid="{00000000-0010-0000-0E00-000005000000}" name="Finish" dataDxfId="272"/>
    <tableColumn id="6" xr3:uid="{00000000-0010-0000-0E00-000006000000}" name="Additional Information / Description" dataDxfId="271"/>
    <tableColumn id="7" xr3:uid="{00000000-0010-0000-0E00-000007000000}" name="UoM" dataDxfId="270"/>
    <tableColumn id="8" xr3:uid="{00000000-0010-0000-0E00-000008000000}" name="Rate" dataDxfId="269"/>
    <tableColumn id="9" xr3:uid="{00000000-0010-0000-0E00-000009000000}" name="Multiplier" dataDxfId="268"/>
    <tableColumn id="10" xr3:uid="{00000000-0010-0000-0E00-00000A000000}" name="Total" dataDxfId="267">
      <calculatedColumnFormula>TBL_SoR_Decs14[[#This Row],[Rate]]*TBL_SoR_Decs14[[#This Row],[Multiplier]]</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F000000}" name="TBL_SoR_Replace" displayName="TBL_SoR_Replace" ref="A13:L241" totalsRowShown="0" headerRowDxfId="108" dataDxfId="107" totalsRowDxfId="105" tableBorderDxfId="106">
  <autoFilter ref="A13:L241" xr:uid="{00000000-0009-0000-0100-000020000000}"/>
  <sortState xmlns:xlrd2="http://schemas.microsoft.com/office/spreadsheetml/2017/richdata2" ref="A14:L241">
    <sortCondition ref="A13:A241"/>
  </sortState>
  <tableColumns count="12">
    <tableColumn id="1" xr3:uid="{00000000-0010-0000-0F00-000001000000}" name="Ref" dataDxfId="104" totalsRowDxfId="103"/>
    <tableColumn id="2" xr3:uid="{00000000-0010-0000-0F00-000002000000}" name="External / Internal" dataDxfId="102" totalsRowDxfId="101"/>
    <tableColumn id="13" xr3:uid="{00000000-0010-0000-0F00-00000D000000}" name="Category" dataDxfId="100" totalsRowDxfId="99" dataCellStyle="Normal 10 8 2"/>
    <tableColumn id="9" xr3:uid="{00000000-0010-0000-0F00-000009000000}" name="Type" dataDxfId="98" totalsRowDxfId="97" dataCellStyle="Normal 10 8"/>
    <tableColumn id="3" xr3:uid="{00000000-0010-0000-0F00-000003000000}" name="Decorative Elements" dataDxfId="96" totalsRowDxfId="95"/>
    <tableColumn id="4" xr3:uid="{00000000-0010-0000-0F00-000004000000}" name="Material" dataDxfId="94" totalsRowDxfId="93"/>
    <tableColumn id="5" xr3:uid="{00000000-0010-0000-0F00-000005000000}" name="Finish" dataDxfId="92" totalsRowDxfId="91"/>
    <tableColumn id="6" xr3:uid="{00000000-0010-0000-0F00-000006000000}" name="Additional Information / Description" dataDxfId="90" totalsRowDxfId="89"/>
    <tableColumn id="7" xr3:uid="{00000000-0010-0000-0F00-000007000000}" name="UoM" dataDxfId="88" totalsRowDxfId="87"/>
    <tableColumn id="8" xr3:uid="{00000000-0010-0000-0F00-000008000000}" name="Rate" dataDxfId="86" totalsRowDxfId="85" dataCellStyle="Currency"/>
    <tableColumn id="11" xr3:uid="{00000000-0010-0000-0F00-00000B000000}" name="Multiplier" dataDxfId="84" totalsRowDxfId="83"/>
    <tableColumn id="10" xr3:uid="{00000000-0010-0000-0F00-00000A000000}" name="Total" dataDxfId="82" totalsRowDxfId="81" dataCellStyle="Currency">
      <calculatedColumnFormula>SUM(TBL_SoR_Replace[[#This Row],[Multiplier]]*TBL_SoR_Replace[[#This Row],[Rate]])</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0000000}" name="TBL_016_Communal" displayName="TBL_016_Communal" ref="C3:K64" totalsRowShown="0" headerRowDxfId="80" dataDxfId="78" headerRowBorderDxfId="79">
  <autoFilter ref="C3:K64" xr:uid="{00000000-0009-0000-0100-000021000000}"/>
  <tableColumns count="9">
    <tableColumn id="3" xr3:uid="{00000000-0010-0000-1000-000003000000}" name="Room Name" dataDxfId="77"/>
    <tableColumn id="5" xr3:uid="{00000000-0010-0000-1000-000005000000}" name="Previous" dataDxfId="76"/>
    <tableColumn id="6" xr3:uid="{00000000-0010-0000-1000-000006000000}" name="New" dataDxfId="75"/>
    <tableColumn id="7" xr3:uid="{00000000-0010-0000-1000-000007000000}" name="Size_x000a_Ref" dataDxfId="74"/>
    <tableColumn id="8" xr3:uid="{00000000-0010-0000-1000-000008000000}" name="Size" dataDxfId="73"/>
    <tableColumn id="4" xr3:uid="{00000000-0010-0000-1000-000004000000}" name="UoM" dataDxfId="72"/>
    <tableColumn id="10" xr3:uid="{00000000-0010-0000-1000-00000A000000}" name="Rate" dataDxfId="71" dataCellStyle="Currency"/>
    <tableColumn id="1" xr3:uid="{00000000-0010-0000-1000-000001000000}" name="Multiplier" dataDxfId="70"/>
    <tableColumn id="2" xr3:uid="{00000000-0010-0000-1000-000002000000}" name="Total" dataDxfId="69">
      <calculatedColumnFormula>TBL_016_Communal[[#This Row],[Rate]]*TBL_016_Communal[[#This Row],[Multiplier]]</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1000000}" name="Table11" displayName="Table11" ref="B3:E5" totalsRowCount="1" headerRowDxfId="65" headerRowBorderDxfId="64" tableBorderDxfId="63" totalsRowBorderDxfId="62">
  <autoFilter ref="B3:E4" xr:uid="{00000000-0009-0000-0100-000004000000}"/>
  <tableColumns count="4">
    <tableColumn id="1" xr3:uid="{00000000-0010-0000-1100-000001000000}" name="Description" dataDxfId="61" totalsRowDxfId="60"/>
    <tableColumn id="2" xr3:uid="{00000000-0010-0000-1100-000002000000}" name="Adjustment % (+ or -)" dataDxfId="59" totalsRowDxfId="58"/>
    <tableColumn id="3" xr3:uid="{00000000-0010-0000-1100-000003000000}" name="Figure for evaluation purposes" dataDxfId="57" totalsRowDxfId="56"/>
    <tableColumn id="4" xr3:uid="{00000000-0010-0000-1100-000004000000}" name="Total for evaluation" totalsRowFunction="custom" dataDxfId="55" totalsRowDxfId="54">
      <calculatedColumnFormula>Table11[[#This Row],[Figure for evaluation purposes]]+Table11[[#This Row],[Figure for evaluation purposes]]*Table11[[#This Row],[Adjustment % (+ or -)]]</calculatedColumnFormula>
      <totalsRowFormula>E4</totalsRow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2000000}" name="Table116" displayName="Table116" ref="B3:C4" totalsRowShown="0" headerRowDxfId="18" headerRowBorderDxfId="17" tableBorderDxfId="16" totalsRowBorderDxfId="15">
  <autoFilter ref="B3:C4" xr:uid="{00000000-0009-0000-0100-000005000000}"/>
  <tableColumns count="2">
    <tableColumn id="1" xr3:uid="{00000000-0010-0000-1200-000001000000}" name="Description" dataDxfId="14" totalsRowDxfId="13"/>
    <tableColumn id="2" xr3:uid="{00000000-0010-0000-1200-000002000000}" name=" % " dataDxfId="12" totalsRow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BL_EWI" displayName="TBL_EWI" ref="B8:I34" totalsRowShown="0" headerRowDxfId="1704" dataDxfId="1702" headerRowBorderDxfId="1703" tableBorderDxfId="1701" totalsRowBorderDxfId="1700">
  <autoFilter ref="B8:I34" xr:uid="{00000000-0009-0000-0100-000006000000}"/>
  <tableColumns count="8">
    <tableColumn id="1" xr3:uid="{00000000-0010-0000-0100-000001000000}" name="Type" dataDxfId="1699"/>
    <tableColumn id="9" xr3:uid="{00000000-0010-0000-0100-000009000000}" name="Quantity for Each Banding" dataDxfId="1698"/>
    <tableColumn id="3" xr3:uid="{00000000-0010-0000-0100-000003000000}" name="Single property" dataDxfId="1697" dataCellStyle="Currency"/>
    <tableColumn id="4" xr3:uid="{00000000-0010-0000-0100-000004000000}" name="2-10 properties" dataDxfId="1696" dataCellStyle="Currency"/>
    <tableColumn id="5" xr3:uid="{00000000-0010-0000-0100-000005000000}" name="11-25 properties" dataDxfId="1695" dataCellStyle="Currency"/>
    <tableColumn id="6" xr3:uid="{00000000-0010-0000-0100-000006000000}" name="26-50 properties" dataDxfId="1694" dataCellStyle="Currency"/>
    <tableColumn id="7" xr3:uid="{00000000-0010-0000-0100-000007000000}" name="51+ properties" dataDxfId="1693" dataCellStyle="Currency"/>
    <tableColumn id="8" xr3:uid="{00000000-0010-0000-0100-000008000000}" name="Total" dataDxfId="1692" dataCellStyle="Currency"/>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3000000}" name="Table1169" displayName="Table1169" ref="B6:C7" totalsRowShown="0" headerRowDxfId="10" headerRowBorderDxfId="9" tableBorderDxfId="8" totalsRowBorderDxfId="7">
  <autoFilter ref="B6:C7" xr:uid="{00000000-0009-0000-0100-000008000000}"/>
  <tableColumns count="2">
    <tableColumn id="1" xr3:uid="{00000000-0010-0000-1300-000001000000}" name="Description" dataDxfId="6" totalsRowDxfId="5"/>
    <tableColumn id="2" xr3:uid="{00000000-0010-0000-1300-000002000000}" name=" % " dataDxfId="4" totalsRow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BL_Kitchens" displayName="TBL_Kitchens" ref="B3:F76" totalsRowShown="0" headerRowDxfId="1691" dataDxfId="1689" headerRowBorderDxfId="1690" tableBorderDxfId="1688" totalsRowBorderDxfId="1687">
  <tableColumns count="5">
    <tableColumn id="1" xr3:uid="{00000000-0010-0000-0200-000001000000}" name="Kitchen Renewal Basket Rates" dataDxfId="1686"/>
    <tableColumn id="2" xr3:uid="{00000000-0010-0000-0200-000002000000}" name="Unit " dataDxfId="1685"/>
    <tableColumn id="4" xr3:uid="{00000000-0010-0000-0200-000004000000}" name="Qty" dataDxfId="1684"/>
    <tableColumn id="7" xr3:uid="{00000000-0010-0000-0200-000007000000}" name="Rate for Howdens Greenwich" dataDxfId="1683"/>
    <tableColumn id="6" xr3:uid="{00000000-0010-0000-0200-000006000000}" name="Total" dataDxfId="168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BL_Bathrooms" displayName="TBL_Bathrooms" ref="B3:F56" totalsRowShown="0" headerRowDxfId="1678" headerRowBorderDxfId="1677" tableBorderDxfId="1676" totalsRowBorderDxfId="1675">
  <autoFilter ref="B3:F56" xr:uid="{00000000-0009-0000-0100-000002000000}"/>
  <tableColumns count="5">
    <tableColumn id="1" xr3:uid="{00000000-0010-0000-0300-000001000000}" name="Bathroom Renewal Basket Rates" dataDxfId="1674"/>
    <tableColumn id="2" xr3:uid="{00000000-0010-0000-0300-000002000000}" name="Unit " dataDxfId="1673"/>
    <tableColumn id="4" xr3:uid="{00000000-0010-0000-0300-000004000000}" name="Qty" dataDxfId="1672"/>
    <tableColumn id="3" xr3:uid="{00000000-0010-0000-0300-000003000000}" name="Rate" dataDxfId="1671"/>
    <tableColumn id="6" xr3:uid="{00000000-0010-0000-0300-000006000000}" name="Total" dataDxfId="1670">
      <calculatedColumnFormula>TBL_Bathrooms[[#This Row],[Rate]]*TBL_Bathrooms[[#This Row],[Qty]]</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Table1919" displayName="Table1919" ref="B3:F40" totalsRowShown="0" headerRowDxfId="1654" headerRowBorderDxfId="1653" tableBorderDxfId="1652" totalsRowBorderDxfId="1651">
  <autoFilter ref="B3:F40" xr:uid="{00000000-0009-0000-0100-000012000000}"/>
  <tableColumns count="5">
    <tableColumn id="2" xr3:uid="{00000000-0010-0000-0400-000002000000}" name="Description" dataDxfId="1650"/>
    <tableColumn id="3" xr3:uid="{00000000-0010-0000-0400-000003000000}" name="Unit" dataDxfId="1649"/>
    <tableColumn id="6" xr3:uid="{00000000-0010-0000-0400-000006000000}" name="Qty" dataDxfId="1648"/>
    <tableColumn id="4" xr3:uid="{00000000-0010-0000-0400-000004000000}" name="Rate" dataDxfId="1647"/>
    <tableColumn id="5" xr3:uid="{00000000-0010-0000-0400-000005000000}" name="Total" dataDxfId="164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BL_Lot_2_uPVC_Windows" displayName="TBL_Lot_2_uPVC_Windows" ref="A5:K153" totalsRowShown="0" headerRowDxfId="1545" dataDxfId="1543" totalsRowDxfId="1541" headerRowBorderDxfId="1544" tableBorderDxfId="1542" totalsRowBorderDxfId="1540">
  <autoFilter ref="A5:K153" xr:uid="{00000000-0009-0000-0100-000013000000}"/>
  <tableColumns count="11">
    <tableColumn id="1" xr3:uid="{00000000-0010-0000-0500-000001000000}" name="Ref" dataDxfId="1539" totalsRowDxfId="1538"/>
    <tableColumn id="43" xr3:uid="{00000000-0010-0000-0500-00002B000000}" name="Style" dataDxfId="1537" totalsRowDxfId="1536"/>
    <tableColumn id="2" xr3:uid="{00000000-0010-0000-0500-000002000000}" name="Size" dataDxfId="1535" totalsRowDxfId="1534"/>
    <tableColumn id="6" xr3:uid="{00000000-0010-0000-0500-000006000000}" name="Volumes for evaluation purposes (for each band where applicable)" dataDxfId="1533" totalsRowDxfId="1532"/>
    <tableColumn id="3" xr3:uid="{00000000-0010-0000-0500-000003000000}" name="Single window" dataDxfId="1531" totalsRowDxfId="1530" dataCellStyle="Currency"/>
    <tableColumn id="44" xr3:uid="{00000000-0010-0000-0500-00002C000000}" name="Single property_x000a_Tilt and turn" dataDxfId="1529" totalsRowDxfId="1528" dataCellStyle="Currency"/>
    <tableColumn id="4" xr3:uid="{00000000-0010-0000-0500-000004000000}" name="2 to 10 windows" dataDxfId="1527" totalsRowDxfId="1526" dataCellStyle="Currency"/>
    <tableColumn id="5" xr3:uid="{00000000-0010-0000-0500-000005000000}" name="11 to 25 windows" dataDxfId="1525" totalsRowDxfId="1524" dataCellStyle="Currency"/>
    <tableColumn id="13" xr3:uid="{00000000-0010-0000-0500-00000D000000}" name="26 to 50 windows" dataDxfId="1523" totalsRowDxfId="1522" dataCellStyle="Currency"/>
    <tableColumn id="12" xr3:uid="{00000000-0010-0000-0500-00000C000000}" name="51+ windows" dataDxfId="1521" totalsRowDxfId="1520" dataCellStyle="Currency"/>
    <tableColumn id="8" xr3:uid="{00000000-0010-0000-0500-000008000000}" name="Total" dataDxfId="1519" totalsRowDxfId="1518" dataCellStyle="Currenc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BL_Lot_2_Tim_Windows7" displayName="TBL_Lot_2_Tim_Windows7" ref="A5:K151" totalsRowShown="0" headerRowDxfId="1417" dataDxfId="1415" totalsRowDxfId="1413" headerRowBorderDxfId="1416" tableBorderDxfId="1414" totalsRowBorderDxfId="1412">
  <autoFilter ref="A5:K151" xr:uid="{00000000-0009-0000-0100-000014000000}"/>
  <tableColumns count="11">
    <tableColumn id="1" xr3:uid="{00000000-0010-0000-0600-000001000000}" name="Ref" dataDxfId="1411" totalsRowDxfId="1410"/>
    <tableColumn id="43" xr3:uid="{00000000-0010-0000-0600-00002B000000}" name="Style" dataDxfId="1409" totalsRowDxfId="1408"/>
    <tableColumn id="2" xr3:uid="{00000000-0010-0000-0600-000002000000}" name="Size" dataDxfId="1407" totalsRowDxfId="1406"/>
    <tableColumn id="6" xr3:uid="{00000000-0010-0000-0600-000006000000}" name="Volumes for evaluation purposes (for each band where applicable)" dataDxfId="1405" totalsRowDxfId="1404"/>
    <tableColumn id="3" xr3:uid="{00000000-0010-0000-0600-000003000000}" name="Single window" dataDxfId="1403" totalsRowDxfId="1402" dataCellStyle="Currency"/>
    <tableColumn id="44" xr3:uid="{00000000-0010-0000-0600-00002C000000}" name="Single property_x000a_Tilt and turn" dataDxfId="1401" totalsRowDxfId="1400" dataCellStyle="Currency"/>
    <tableColumn id="4" xr3:uid="{00000000-0010-0000-0600-000004000000}" name="2 to 10 windows" dataDxfId="1399" totalsRowDxfId="1398" dataCellStyle="Currency"/>
    <tableColumn id="5" xr3:uid="{00000000-0010-0000-0600-000005000000}" name="11 to 25 windows" dataDxfId="1397" totalsRowDxfId="1396" dataCellStyle="Currency"/>
    <tableColumn id="13" xr3:uid="{00000000-0010-0000-0600-00000D000000}" name="26 to 50 windows" dataDxfId="1395" totalsRowDxfId="1394" dataCellStyle="Currency"/>
    <tableColumn id="12" xr3:uid="{00000000-0010-0000-0600-00000C000000}" name="51+ windows" dataDxfId="1393" totalsRowDxfId="1392" dataCellStyle="Currency"/>
    <tableColumn id="8" xr3:uid="{00000000-0010-0000-0600-000008000000}" name="Total" dataDxfId="1391" totalsRowDxfId="1390" dataCellStyle="Currency">
      <calculatedColumnFormula>TBL_Lot_2_Tim_Windows7[[#This Row],[51+ windows]]+TBL_Lot_2_Tim_Windows7[[#This Row],[26 to 50 windows]]+TBL_Lot_2_Tim_Windows7[[#This Row],[11 to 25 windows]]+TBL_Lot_2_Tim_Windows7[[#This Row],[2 to 10 windows]]+TBL_Lot_2_Tim_Windows7[[#This Row],[Single property
Tilt and turn]]+TBL_Lot_2_Tim_Windows7[[#This Row],[Single window]]*TBL_Lot_2_Tim_Windows7[[#This Row],[Volumes for evaluation purposes (for each band where applicable)]]</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TBL_Lot_2_Tim_Windows" displayName="TBL_Lot_2_Tim_Windows" ref="A5:K151" totalsRowShown="0" headerRowDxfId="1293" dataDxfId="1291" totalsRowDxfId="1289" headerRowBorderDxfId="1292" tableBorderDxfId="1290" totalsRowBorderDxfId="1288">
  <autoFilter ref="A5:K151" xr:uid="{00000000-0009-0000-0100-000018000000}"/>
  <tableColumns count="11">
    <tableColumn id="1" xr3:uid="{00000000-0010-0000-0700-000001000000}" name="Ref" dataDxfId="1287" totalsRowDxfId="1286"/>
    <tableColumn id="43" xr3:uid="{00000000-0010-0000-0700-00002B000000}" name="Style" dataDxfId="1285" totalsRowDxfId="1284"/>
    <tableColumn id="2" xr3:uid="{00000000-0010-0000-0700-000002000000}" name="Size" dataDxfId="1283" totalsRowDxfId="1282"/>
    <tableColumn id="6" xr3:uid="{00000000-0010-0000-0700-000006000000}" name="Volumes for evaluation purposes (for each band where applicable)" dataDxfId="1281" totalsRowDxfId="1280"/>
    <tableColumn id="3" xr3:uid="{00000000-0010-0000-0700-000003000000}" name="Single window" dataDxfId="1279" totalsRowDxfId="1278" dataCellStyle="Currency"/>
    <tableColumn id="44" xr3:uid="{00000000-0010-0000-0700-00002C000000}" name="Single property_x000a_Tilt and turn" dataDxfId="1277" totalsRowDxfId="1276" dataCellStyle="Currency"/>
    <tableColumn id="4" xr3:uid="{00000000-0010-0000-0700-000004000000}" name="2 to 10 windows" dataDxfId="1275" totalsRowDxfId="1274" dataCellStyle="Currency"/>
    <tableColumn id="5" xr3:uid="{00000000-0010-0000-0700-000005000000}" name="11 to 25 windows" dataDxfId="1273" totalsRowDxfId="1272" dataCellStyle="Currency"/>
    <tableColumn id="13" xr3:uid="{00000000-0010-0000-0700-00000D000000}" name="26 to 50 windows" dataDxfId="1271" totalsRowDxfId="1270" dataCellStyle="Currency"/>
    <tableColumn id="12" xr3:uid="{00000000-0010-0000-0700-00000C000000}" name="51+ windows" dataDxfId="1269" totalsRowDxfId="1268" dataCellStyle="Currency"/>
    <tableColumn id="8" xr3:uid="{00000000-0010-0000-0700-000008000000}" name="Total" dataDxfId="1267" totalsRowDxfId="1266" dataCellStyle="Currency">
      <calculatedColumnFormula>TBL_Lot_2_Tim_Windows[[#This Row],[51+ windows]]+TBL_Lot_2_Tim_Windows[[#This Row],[26 to 50 windows]]+TBL_Lot_2_Tim_Windows[[#This Row],[11 to 25 windows]]+TBL_Lot_2_Tim_Windows[[#This Row],[2 to 10 windows]]+TBL_Lot_2_Tim_Windows[[#This Row],[Single property
Tilt and turn]]+TBL_Lot_2_Tim_Windows[[#This Row],[Single window]]*TBL_Lot_2_Tim_Windows[[#This Row],[Volumes for evaluation purposes (for each band where applicable)]]</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8000000}" name="Table12" displayName="Table12" ref="A4:J12" totalsRowShown="0" headerRowDxfId="1209" dataDxfId="1207" headerRowBorderDxfId="1208" tableBorderDxfId="1206">
  <autoFilter ref="A4:J12" xr:uid="{00000000-0009-0000-0100-000019000000}"/>
  <tableColumns count="10">
    <tableColumn id="1" xr3:uid="{00000000-0010-0000-0800-000001000000}" name="Ref" dataDxfId="1205"/>
    <tableColumn id="2" xr3:uid="{00000000-0010-0000-0800-000002000000}" name="Description" dataDxfId="1204"/>
    <tableColumn id="3" xr3:uid="{00000000-0010-0000-0800-000003000000}" name="Size" dataDxfId="1203"/>
    <tableColumn id="4" xr3:uid="{00000000-0010-0000-0800-000004000000}" name="Single property" dataDxfId="1202" dataCellStyle="Currency"/>
    <tableColumn id="5" xr3:uid="{00000000-0010-0000-0800-000005000000}" name="2 to 10 _x000a_properties" dataDxfId="1201" dataCellStyle="Currency"/>
    <tableColumn id="6" xr3:uid="{00000000-0010-0000-0800-000006000000}" name="11 to 25 properties" dataDxfId="1200" dataCellStyle="Currency"/>
    <tableColumn id="7" xr3:uid="{00000000-0010-0000-0800-000007000000}" name="26 to 50 properties" dataDxfId="1199" dataCellStyle="Currency"/>
    <tableColumn id="8" xr3:uid="{00000000-0010-0000-0800-000008000000}" name="51+_x000a_properties" dataDxfId="1198" dataCellStyle="Currency"/>
    <tableColumn id="9" xr3:uid="{00000000-0010-0000-0800-000009000000}" name="Total" dataDxfId="1197" dataCellStyle="Currency"/>
    <tableColumn id="10" xr3:uid="{00000000-0010-0000-0800-00000A000000}" name="Volumes for evaluation purposes (for each band where applicable)" dataDxfId="1196"/>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9.bin"/><Relationship Id="rId5" Type="http://schemas.openxmlformats.org/officeDocument/2006/relationships/table" Target="../tables/table12.xml"/><Relationship Id="rId4"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EA6DC-2BDC-44C3-BF0D-CD805E0325C5}">
  <dimension ref="A1:J38"/>
  <sheetViews>
    <sheetView tabSelected="1" workbookViewId="0"/>
  </sheetViews>
  <sheetFormatPr defaultRowHeight="14.5"/>
  <sheetData>
    <row r="1" spans="1:10">
      <c r="A1" s="598"/>
      <c r="B1" s="604" t="s">
        <v>2363</v>
      </c>
      <c r="C1" s="596"/>
      <c r="D1" s="596"/>
      <c r="E1" s="596"/>
      <c r="F1" s="596"/>
      <c r="G1" s="596"/>
      <c r="H1" s="596"/>
      <c r="I1" s="596"/>
      <c r="J1" s="599"/>
    </row>
    <row r="2" spans="1:10">
      <c r="A2" s="597"/>
      <c r="B2" s="605"/>
      <c r="J2" s="600"/>
    </row>
    <row r="3" spans="1:10" ht="25.5">
      <c r="A3" s="597"/>
      <c r="B3" s="617" t="s">
        <v>2364</v>
      </c>
      <c r="J3" s="600"/>
    </row>
    <row r="4" spans="1:10" ht="25">
      <c r="A4" s="597"/>
      <c r="B4" s="607"/>
      <c r="J4" s="600"/>
    </row>
    <row r="5" spans="1:10" ht="25.5">
      <c r="A5" s="597"/>
      <c r="B5" s="617" t="s">
        <v>2365</v>
      </c>
      <c r="C5" s="616"/>
      <c r="D5" s="616"/>
      <c r="E5" s="616"/>
      <c r="F5" s="616"/>
      <c r="G5" s="616"/>
      <c r="H5" s="616"/>
      <c r="I5" s="616"/>
      <c r="J5" s="600"/>
    </row>
    <row r="6" spans="1:10" ht="23">
      <c r="A6" s="597"/>
      <c r="B6" s="618"/>
      <c r="C6" s="616"/>
      <c r="D6" s="616"/>
      <c r="E6" s="616"/>
      <c r="F6" s="616"/>
      <c r="G6" s="616"/>
      <c r="H6" s="616"/>
      <c r="I6" s="616"/>
      <c r="J6" s="600"/>
    </row>
    <row r="7" spans="1:10" ht="23">
      <c r="A7" s="597"/>
      <c r="B7" s="618"/>
      <c r="C7" s="616"/>
      <c r="D7" s="616"/>
      <c r="E7" s="616"/>
      <c r="F7" s="616"/>
      <c r="G7" s="616"/>
      <c r="H7" s="616"/>
      <c r="I7" s="616"/>
      <c r="J7" s="600"/>
    </row>
    <row r="8" spans="1:10" ht="15.5">
      <c r="A8" s="597"/>
      <c r="B8" s="619"/>
      <c r="C8" s="616"/>
      <c r="D8" s="616"/>
      <c r="E8" s="616"/>
      <c r="F8" s="616"/>
      <c r="G8" s="616"/>
      <c r="H8" s="616"/>
      <c r="I8" s="616"/>
      <c r="J8" s="600"/>
    </row>
    <row r="9" spans="1:10">
      <c r="A9" s="597"/>
      <c r="B9" s="614" t="s">
        <v>2366</v>
      </c>
      <c r="C9" s="614"/>
      <c r="D9" s="614"/>
      <c r="E9" s="614"/>
      <c r="F9" s="616"/>
      <c r="G9" s="616"/>
      <c r="H9" s="616"/>
      <c r="I9" s="616"/>
      <c r="J9" s="600"/>
    </row>
    <row r="10" spans="1:10">
      <c r="A10" s="597"/>
      <c r="B10" s="614"/>
      <c r="C10" s="616"/>
      <c r="D10" s="616"/>
      <c r="E10" s="616"/>
      <c r="F10" s="616"/>
      <c r="G10" s="616"/>
      <c r="H10" s="616"/>
      <c r="I10" s="616"/>
      <c r="J10" s="600"/>
    </row>
    <row r="11" spans="1:10" ht="23">
      <c r="A11" s="597"/>
      <c r="B11" s="616"/>
      <c r="C11" s="612" t="s">
        <v>2371</v>
      </c>
      <c r="D11" s="616"/>
      <c r="E11" s="616"/>
      <c r="F11" s="620"/>
      <c r="G11" s="620"/>
      <c r="H11" s="620"/>
      <c r="I11" s="620"/>
      <c r="J11" s="600"/>
    </row>
    <row r="12" spans="1:10">
      <c r="A12" s="597"/>
      <c r="B12" s="616"/>
      <c r="C12" s="616"/>
      <c r="D12" s="616"/>
      <c r="E12" s="616"/>
      <c r="F12" s="616"/>
      <c r="G12" s="616"/>
      <c r="H12" s="616"/>
      <c r="I12" s="616"/>
      <c r="J12" s="600"/>
    </row>
    <row r="13" spans="1:10">
      <c r="A13" s="597"/>
      <c r="B13" s="621"/>
      <c r="C13" s="616"/>
      <c r="D13" s="616"/>
      <c r="E13" s="616"/>
      <c r="F13" s="616"/>
      <c r="G13" s="616"/>
      <c r="H13" s="616"/>
      <c r="I13" s="616"/>
      <c r="J13" s="600"/>
    </row>
    <row r="14" spans="1:10">
      <c r="A14" s="597"/>
      <c r="B14" s="614"/>
      <c r="C14" s="616"/>
      <c r="D14" s="616"/>
      <c r="E14" s="616"/>
      <c r="F14" s="616"/>
      <c r="G14" s="616"/>
      <c r="H14" s="616"/>
      <c r="I14" s="616"/>
      <c r="J14" s="600"/>
    </row>
    <row r="15" spans="1:10">
      <c r="A15" s="597"/>
      <c r="B15" s="614"/>
      <c r="C15" s="616"/>
      <c r="D15" s="616"/>
      <c r="E15" s="616"/>
      <c r="F15" s="616"/>
      <c r="G15" s="616"/>
      <c r="H15" s="616"/>
      <c r="I15" s="616"/>
      <c r="J15" s="600"/>
    </row>
    <row r="16" spans="1:10">
      <c r="A16" s="597"/>
      <c r="B16" s="616"/>
      <c r="C16" s="616"/>
      <c r="D16" s="616"/>
      <c r="E16" s="616"/>
      <c r="F16" s="614"/>
      <c r="G16" s="616"/>
      <c r="H16" s="616"/>
      <c r="I16" s="616"/>
      <c r="J16" s="600"/>
    </row>
    <row r="17" spans="1:10">
      <c r="A17" s="597"/>
      <c r="B17" s="616"/>
      <c r="C17" s="616"/>
      <c r="D17" s="614" t="s">
        <v>2372</v>
      </c>
      <c r="E17" s="616"/>
      <c r="F17" s="616"/>
      <c r="G17" s="622" t="s">
        <v>2373</v>
      </c>
      <c r="H17" s="616"/>
      <c r="I17" s="616"/>
      <c r="J17" s="600"/>
    </row>
    <row r="18" spans="1:10">
      <c r="A18" s="597"/>
      <c r="B18" s="614"/>
      <c r="C18" s="616"/>
      <c r="D18" s="616"/>
      <c r="E18" s="616"/>
      <c r="F18" s="616"/>
      <c r="G18" s="616"/>
      <c r="H18" s="616"/>
      <c r="I18" s="616"/>
      <c r="J18" s="600"/>
    </row>
    <row r="19" spans="1:10">
      <c r="A19" s="597"/>
      <c r="B19" s="608"/>
      <c r="J19" s="600"/>
    </row>
    <row r="20" spans="1:10">
      <c r="A20" s="597"/>
      <c r="J20" s="600"/>
    </row>
    <row r="21" spans="1:10">
      <c r="A21" s="597"/>
      <c r="B21" s="609"/>
      <c r="J21" s="600"/>
    </row>
    <row r="22" spans="1:10">
      <c r="A22" s="597"/>
      <c r="B22" s="608"/>
      <c r="D22" s="614" t="s">
        <v>2374</v>
      </c>
      <c r="J22" s="600"/>
    </row>
    <row r="23" spans="1:10">
      <c r="A23" s="597"/>
      <c r="B23" s="608"/>
      <c r="J23" s="600"/>
    </row>
    <row r="24" spans="1:10">
      <c r="A24" s="597"/>
      <c r="B24" s="609"/>
      <c r="J24" s="600"/>
    </row>
    <row r="25" spans="1:10">
      <c r="A25" s="597"/>
      <c r="B25" s="609"/>
      <c r="J25" s="600"/>
    </row>
    <row r="26" spans="1:10">
      <c r="A26" s="597"/>
      <c r="B26" s="608"/>
      <c r="J26" s="600"/>
    </row>
    <row r="27" spans="1:10" ht="25">
      <c r="A27" s="597"/>
      <c r="B27" s="606"/>
      <c r="J27" s="600"/>
    </row>
    <row r="28" spans="1:10" ht="23">
      <c r="A28" s="597"/>
      <c r="D28" s="615" t="s">
        <v>2375</v>
      </c>
      <c r="J28" s="600"/>
    </row>
    <row r="29" spans="1:10" ht="23">
      <c r="A29" s="597"/>
      <c r="B29" s="610"/>
      <c r="D29" s="616"/>
      <c r="J29" s="600"/>
    </row>
    <row r="30" spans="1:10" ht="23">
      <c r="A30" s="597"/>
      <c r="D30" s="615" t="s">
        <v>2367</v>
      </c>
      <c r="J30" s="600"/>
    </row>
    <row r="31" spans="1:10" ht="23">
      <c r="A31" s="597"/>
      <c r="B31" s="610"/>
      <c r="J31" s="600"/>
    </row>
    <row r="32" spans="1:10" ht="23">
      <c r="A32" s="597"/>
      <c r="B32" s="610"/>
      <c r="J32" s="600"/>
    </row>
    <row r="33" spans="1:10" ht="23">
      <c r="A33" s="597"/>
      <c r="B33" s="610"/>
      <c r="J33" s="600"/>
    </row>
    <row r="34" spans="1:10" ht="17.5">
      <c r="A34" s="597"/>
      <c r="B34" s="611"/>
      <c r="J34" s="600"/>
    </row>
    <row r="35" spans="1:10">
      <c r="A35" s="597"/>
      <c r="B35" s="613" t="s">
        <v>2368</v>
      </c>
      <c r="J35" s="600"/>
    </row>
    <row r="36" spans="1:10">
      <c r="A36" s="597"/>
      <c r="B36" s="613" t="s">
        <v>2369</v>
      </c>
      <c r="J36" s="600"/>
    </row>
    <row r="37" spans="1:10">
      <c r="A37" s="597"/>
      <c r="B37" s="613" t="s">
        <v>2370</v>
      </c>
      <c r="J37" s="600"/>
    </row>
    <row r="38" spans="1:10" ht="15" thickBot="1">
      <c r="A38" s="601"/>
      <c r="B38" s="602"/>
      <c r="C38" s="602"/>
      <c r="D38" s="602"/>
      <c r="E38" s="602"/>
      <c r="F38" s="602"/>
      <c r="G38" s="602"/>
      <c r="H38" s="602"/>
      <c r="I38" s="602"/>
      <c r="J38" s="603"/>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9"/>
  <sheetViews>
    <sheetView workbookViewId="0"/>
  </sheetViews>
  <sheetFormatPr defaultColWidth="10.26953125" defaultRowHeight="13.5"/>
  <cols>
    <col min="1" max="1" width="12" style="1" bestFit="1" customWidth="1"/>
    <col min="2" max="2" width="8.7265625" style="1" customWidth="1"/>
    <col min="3" max="3" width="46.453125" style="2" customWidth="1"/>
    <col min="4" max="4" width="6" style="2" customWidth="1"/>
    <col min="5" max="20" width="15.81640625" style="2" customWidth="1"/>
    <col min="21" max="40" width="11.26953125" style="1" customWidth="1"/>
    <col min="41" max="16384" width="10.26953125" style="1"/>
  </cols>
  <sheetData>
    <row r="1" spans="1:20" ht="17.5">
      <c r="A1" s="4"/>
      <c r="B1" s="42" t="s">
        <v>244</v>
      </c>
      <c r="C1" s="102"/>
      <c r="D1" s="103"/>
      <c r="E1" s="1"/>
    </row>
    <row r="3" spans="1:20" s="5" customFormat="1">
      <c r="B3" s="104" t="s">
        <v>245</v>
      </c>
      <c r="C3" s="6"/>
      <c r="D3" s="6"/>
      <c r="E3" s="6"/>
      <c r="F3" s="6"/>
      <c r="G3" s="6"/>
      <c r="H3" s="6"/>
      <c r="I3" s="6"/>
      <c r="J3" s="6"/>
      <c r="K3" s="6"/>
      <c r="L3" s="6"/>
      <c r="M3" s="6"/>
      <c r="N3" s="6"/>
      <c r="O3" s="6"/>
      <c r="P3" s="6"/>
      <c r="Q3" s="6"/>
      <c r="R3" s="6"/>
      <c r="S3" s="6"/>
      <c r="T3" s="6"/>
    </row>
    <row r="4" spans="1:20" s="5" customFormat="1" ht="19" customHeight="1">
      <c r="A4" s="105" t="s">
        <v>246</v>
      </c>
      <c r="B4" s="643" t="s">
        <v>247</v>
      </c>
      <c r="C4" s="643"/>
      <c r="D4" s="643"/>
      <c r="E4" s="6"/>
      <c r="F4" s="6"/>
      <c r="G4" s="6"/>
      <c r="H4" s="6"/>
      <c r="I4" s="6"/>
      <c r="J4" s="6"/>
      <c r="K4" s="6"/>
      <c r="L4" s="6"/>
      <c r="M4" s="6"/>
      <c r="N4" s="6"/>
      <c r="O4" s="6"/>
      <c r="P4" s="6"/>
      <c r="Q4" s="6"/>
      <c r="R4" s="6"/>
      <c r="S4" s="6"/>
      <c r="T4" s="6"/>
    </row>
    <row r="5" spans="1:20" s="5" customFormat="1" ht="49" customHeight="1">
      <c r="A5" s="105" t="s">
        <v>248</v>
      </c>
      <c r="B5" s="643" t="s">
        <v>249</v>
      </c>
      <c r="C5" s="643"/>
      <c r="D5" s="643"/>
      <c r="E5" s="6"/>
      <c r="F5" s="6"/>
      <c r="G5" s="6"/>
      <c r="H5" s="6"/>
      <c r="I5" s="6"/>
      <c r="J5" s="6"/>
      <c r="K5" s="6"/>
      <c r="L5" s="6"/>
      <c r="M5" s="6"/>
      <c r="N5" s="6"/>
      <c r="O5" s="6"/>
      <c r="P5" s="6"/>
      <c r="Q5" s="6"/>
      <c r="R5" s="6"/>
      <c r="S5" s="6"/>
      <c r="T5" s="6"/>
    </row>
    <row r="6" spans="1:20" s="5" customFormat="1" ht="19" customHeight="1">
      <c r="A6" s="105" t="s">
        <v>250</v>
      </c>
      <c r="B6" s="643" t="s">
        <v>251</v>
      </c>
      <c r="C6" s="643"/>
      <c r="D6" s="643"/>
      <c r="E6" s="6"/>
      <c r="F6" s="6"/>
      <c r="G6" s="6"/>
      <c r="H6" s="6"/>
      <c r="I6" s="6"/>
      <c r="J6" s="6"/>
      <c r="K6" s="6"/>
      <c r="L6" s="6"/>
      <c r="M6" s="6"/>
      <c r="N6" s="6"/>
      <c r="O6" s="6"/>
      <c r="P6" s="6"/>
      <c r="Q6" s="6"/>
      <c r="R6" s="6"/>
      <c r="S6" s="6"/>
      <c r="T6" s="6"/>
    </row>
    <row r="7" spans="1:20" s="5" customFormat="1" ht="19" customHeight="1">
      <c r="A7" s="105" t="s">
        <v>252</v>
      </c>
      <c r="B7" s="643" t="s">
        <v>253</v>
      </c>
      <c r="C7" s="643"/>
      <c r="D7" s="643"/>
      <c r="E7" s="6"/>
      <c r="F7" s="6"/>
      <c r="G7" s="6"/>
      <c r="H7" s="6"/>
      <c r="I7" s="6"/>
      <c r="J7" s="6"/>
      <c r="K7" s="6"/>
      <c r="L7" s="6"/>
      <c r="M7" s="6"/>
      <c r="N7" s="6"/>
      <c r="O7" s="6"/>
      <c r="P7" s="6"/>
      <c r="Q7" s="6"/>
      <c r="R7" s="6"/>
      <c r="S7" s="6"/>
      <c r="T7" s="6"/>
    </row>
    <row r="8" spans="1:20" s="5" customFormat="1" ht="19" customHeight="1">
      <c r="A8" s="105" t="s">
        <v>254</v>
      </c>
      <c r="B8" s="643" t="s">
        <v>255</v>
      </c>
      <c r="C8" s="643"/>
      <c r="D8" s="643"/>
      <c r="E8" s="6"/>
      <c r="F8" s="6"/>
      <c r="G8" s="6"/>
      <c r="H8" s="6"/>
      <c r="I8" s="6"/>
      <c r="J8" s="6"/>
      <c r="K8" s="6"/>
      <c r="L8" s="6"/>
      <c r="M8" s="6"/>
      <c r="N8" s="6"/>
      <c r="O8" s="6"/>
      <c r="P8" s="6"/>
      <c r="Q8" s="6"/>
      <c r="R8" s="6"/>
      <c r="S8" s="6"/>
      <c r="T8" s="6"/>
    </row>
    <row r="9" spans="1:20" s="5" customFormat="1" ht="19" customHeight="1">
      <c r="A9" s="105" t="s">
        <v>256</v>
      </c>
      <c r="B9" s="643" t="s">
        <v>257</v>
      </c>
      <c r="C9" s="643"/>
      <c r="D9" s="643"/>
      <c r="E9" s="6"/>
      <c r="F9" s="6"/>
      <c r="G9" s="6"/>
      <c r="H9" s="6"/>
      <c r="I9" s="6"/>
      <c r="J9" s="6"/>
      <c r="K9" s="6"/>
      <c r="L9" s="6"/>
      <c r="M9" s="6"/>
      <c r="N9" s="6"/>
      <c r="O9" s="6"/>
      <c r="P9" s="6"/>
      <c r="Q9" s="6"/>
      <c r="R9" s="6"/>
      <c r="S9" s="6"/>
      <c r="T9" s="6"/>
    </row>
    <row r="10" spans="1:20" s="5" customFormat="1" ht="19" customHeight="1">
      <c r="A10" s="105" t="s">
        <v>258</v>
      </c>
      <c r="B10" s="643" t="s">
        <v>259</v>
      </c>
      <c r="C10" s="643"/>
      <c r="D10" s="643"/>
      <c r="E10" s="6"/>
      <c r="F10" s="6"/>
      <c r="G10" s="6"/>
      <c r="H10" s="6"/>
      <c r="I10" s="6"/>
      <c r="J10" s="6"/>
      <c r="K10" s="6"/>
      <c r="L10" s="6"/>
      <c r="M10" s="6"/>
      <c r="N10" s="6"/>
      <c r="O10" s="6"/>
      <c r="P10" s="6"/>
      <c r="Q10" s="6"/>
      <c r="R10" s="6"/>
      <c r="S10" s="6"/>
      <c r="T10" s="6"/>
    </row>
    <row r="11" spans="1:20" s="5" customFormat="1" ht="19" customHeight="1">
      <c r="A11" s="105" t="s">
        <v>260</v>
      </c>
      <c r="B11" s="643" t="s">
        <v>261</v>
      </c>
      <c r="C11" s="643"/>
      <c r="D11" s="643"/>
      <c r="E11" s="6"/>
      <c r="F11" s="6"/>
      <c r="G11" s="6"/>
      <c r="H11" s="6"/>
      <c r="I11" s="6"/>
      <c r="J11" s="6"/>
      <c r="K11" s="6"/>
      <c r="L11" s="6"/>
      <c r="M11" s="6"/>
      <c r="N11" s="6"/>
      <c r="O11" s="6"/>
      <c r="P11" s="6"/>
      <c r="Q11" s="6"/>
      <c r="R11" s="6"/>
      <c r="S11" s="6"/>
      <c r="T11" s="6"/>
    </row>
    <row r="12" spans="1:20" s="5" customFormat="1" ht="19" customHeight="1">
      <c r="A12" s="105" t="s">
        <v>262</v>
      </c>
      <c r="B12" s="643" t="s">
        <v>263</v>
      </c>
      <c r="C12" s="643"/>
      <c r="D12" s="643"/>
      <c r="E12" s="6"/>
      <c r="F12" s="6"/>
      <c r="G12" s="6"/>
      <c r="H12" s="6"/>
      <c r="I12" s="6"/>
      <c r="J12" s="6"/>
      <c r="K12" s="6"/>
      <c r="L12" s="6"/>
      <c r="M12" s="6"/>
      <c r="N12" s="6"/>
      <c r="O12" s="6"/>
      <c r="P12" s="6"/>
      <c r="Q12" s="6"/>
      <c r="R12" s="6"/>
      <c r="S12" s="6"/>
      <c r="T12" s="6"/>
    </row>
    <row r="13" spans="1:20" s="5" customFormat="1" ht="19" customHeight="1">
      <c r="A13" s="105" t="s">
        <v>264</v>
      </c>
      <c r="B13" s="643" t="s">
        <v>265</v>
      </c>
      <c r="C13" s="643"/>
      <c r="D13" s="643"/>
      <c r="E13" s="6"/>
      <c r="F13" s="6"/>
      <c r="G13" s="6"/>
      <c r="H13" s="6"/>
      <c r="I13" s="6"/>
      <c r="J13" s="6"/>
      <c r="K13" s="6"/>
      <c r="L13" s="6"/>
      <c r="M13" s="6"/>
      <c r="N13" s="6"/>
      <c r="O13" s="6"/>
      <c r="P13" s="6"/>
      <c r="Q13" s="6"/>
      <c r="R13" s="6"/>
      <c r="S13" s="6"/>
      <c r="T13" s="6"/>
    </row>
    <row r="14" spans="1:20" s="5" customFormat="1" ht="19" customHeight="1">
      <c r="A14" s="105" t="s">
        <v>266</v>
      </c>
      <c r="B14" s="643" t="s">
        <v>267</v>
      </c>
      <c r="C14" s="643"/>
      <c r="D14" s="643"/>
      <c r="E14" s="6"/>
      <c r="F14" s="6"/>
      <c r="G14" s="6"/>
      <c r="H14" s="6"/>
      <c r="I14" s="6"/>
      <c r="J14" s="6"/>
      <c r="K14" s="6"/>
      <c r="L14" s="6"/>
      <c r="M14" s="6"/>
      <c r="N14" s="6"/>
      <c r="O14" s="6"/>
      <c r="P14" s="6"/>
      <c r="Q14" s="6"/>
      <c r="R14" s="6"/>
      <c r="S14" s="6"/>
      <c r="T14" s="6"/>
    </row>
    <row r="15" spans="1:20" s="5" customFormat="1" ht="19" customHeight="1">
      <c r="A15" s="105" t="s">
        <v>268</v>
      </c>
      <c r="B15" s="643" t="s">
        <v>269</v>
      </c>
      <c r="C15" s="643"/>
      <c r="D15" s="643"/>
      <c r="E15" s="6"/>
      <c r="F15" s="6"/>
      <c r="G15" s="6"/>
      <c r="H15" s="6"/>
      <c r="I15" s="6"/>
      <c r="J15" s="6"/>
      <c r="K15" s="6"/>
      <c r="L15" s="6"/>
      <c r="M15" s="6"/>
      <c r="N15" s="6"/>
      <c r="O15" s="6"/>
      <c r="P15" s="6"/>
      <c r="Q15" s="6"/>
      <c r="R15" s="6"/>
      <c r="S15" s="6"/>
      <c r="T15" s="6"/>
    </row>
    <row r="16" spans="1:20" s="5" customFormat="1">
      <c r="C16" s="6"/>
      <c r="D16" s="6"/>
      <c r="E16" s="6"/>
      <c r="F16" s="6"/>
      <c r="G16" s="6"/>
      <c r="H16" s="6"/>
      <c r="I16" s="6"/>
      <c r="J16" s="6"/>
      <c r="K16" s="6"/>
      <c r="L16" s="6"/>
      <c r="M16" s="6"/>
      <c r="N16" s="6"/>
      <c r="O16" s="6"/>
      <c r="P16" s="6"/>
      <c r="Q16" s="6"/>
      <c r="R16" s="6"/>
      <c r="S16" s="6"/>
      <c r="T16" s="6"/>
    </row>
    <row r="17" spans="1:20" s="5" customFormat="1" ht="159" customHeight="1">
      <c r="A17" s="106" t="s">
        <v>270</v>
      </c>
      <c r="B17" s="107" t="s">
        <v>271</v>
      </c>
      <c r="C17" s="108"/>
      <c r="D17" s="109"/>
      <c r="E17" s="6"/>
      <c r="F17" s="6"/>
      <c r="G17" s="6"/>
      <c r="H17" s="6"/>
      <c r="I17" s="6"/>
      <c r="J17" s="6"/>
      <c r="K17" s="6"/>
      <c r="L17" s="6"/>
      <c r="M17" s="6"/>
      <c r="N17" s="6"/>
      <c r="O17" s="6"/>
      <c r="P17" s="6"/>
      <c r="Q17" s="6"/>
      <c r="R17" s="6"/>
      <c r="S17" s="6"/>
      <c r="T17" s="6"/>
    </row>
    <row r="18" spans="1:20" s="5" customFormat="1" ht="145.5" customHeight="1">
      <c r="A18" s="106" t="s">
        <v>272</v>
      </c>
      <c r="B18" s="107" t="s">
        <v>271</v>
      </c>
      <c r="C18" s="108"/>
      <c r="D18" s="109"/>
      <c r="E18" s="6"/>
      <c r="F18" s="6"/>
      <c r="G18" s="6"/>
      <c r="H18" s="6"/>
      <c r="I18" s="6"/>
      <c r="J18" s="6"/>
      <c r="K18" s="6"/>
      <c r="L18" s="6"/>
      <c r="M18" s="6"/>
      <c r="N18" s="6"/>
      <c r="O18" s="6"/>
      <c r="P18" s="6"/>
      <c r="Q18" s="6"/>
      <c r="R18" s="6"/>
      <c r="S18" s="6"/>
      <c r="T18" s="6"/>
    </row>
    <row r="19" spans="1:20" s="5" customFormat="1" ht="137.25" customHeight="1">
      <c r="A19" s="106" t="s">
        <v>273</v>
      </c>
      <c r="B19" s="107" t="s">
        <v>271</v>
      </c>
      <c r="C19" s="108"/>
      <c r="D19" s="109"/>
      <c r="E19" s="6"/>
      <c r="F19" s="6"/>
      <c r="G19" s="6"/>
      <c r="H19" s="6"/>
      <c r="I19" s="6"/>
      <c r="J19" s="6"/>
      <c r="K19" s="6"/>
      <c r="L19" s="6"/>
      <c r="M19" s="6"/>
      <c r="N19" s="6"/>
      <c r="O19" s="6"/>
      <c r="P19" s="6"/>
      <c r="Q19" s="6"/>
      <c r="R19" s="6"/>
      <c r="S19" s="6"/>
      <c r="T19" s="6"/>
    </row>
    <row r="20" spans="1:20" s="5" customFormat="1" ht="121.5" customHeight="1">
      <c r="A20" s="106" t="s">
        <v>274</v>
      </c>
      <c r="B20" s="108"/>
      <c r="C20" s="108"/>
      <c r="D20" s="109"/>
      <c r="E20" s="6"/>
      <c r="F20" s="6"/>
      <c r="G20" s="6"/>
      <c r="H20" s="6"/>
      <c r="I20" s="6"/>
      <c r="J20" s="6"/>
      <c r="K20" s="6"/>
      <c r="L20" s="6"/>
      <c r="M20" s="6"/>
      <c r="N20" s="6"/>
      <c r="O20" s="6"/>
      <c r="P20" s="6"/>
      <c r="Q20" s="6"/>
      <c r="R20" s="6"/>
      <c r="S20" s="6"/>
      <c r="T20" s="6"/>
    </row>
    <row r="21" spans="1:20" s="5" customFormat="1" ht="110.25" customHeight="1">
      <c r="A21" s="106" t="s">
        <v>275</v>
      </c>
      <c r="B21" s="108"/>
      <c r="C21" s="108"/>
      <c r="D21" s="109"/>
      <c r="E21" s="6"/>
      <c r="F21" s="6"/>
      <c r="G21" s="6"/>
      <c r="H21" s="6"/>
      <c r="I21" s="6"/>
      <c r="J21" s="6"/>
      <c r="K21" s="6"/>
      <c r="L21" s="6"/>
      <c r="M21" s="6"/>
      <c r="N21" s="6"/>
      <c r="O21" s="6"/>
      <c r="P21" s="6"/>
      <c r="Q21" s="6"/>
      <c r="R21" s="6"/>
      <c r="S21" s="6"/>
      <c r="T21" s="6"/>
    </row>
    <row r="22" spans="1:20" s="5" customFormat="1" ht="139.5" customHeight="1">
      <c r="A22" s="106" t="s">
        <v>276</v>
      </c>
      <c r="B22" s="108"/>
      <c r="C22" s="108"/>
      <c r="D22" s="109"/>
      <c r="E22" s="6"/>
      <c r="F22" s="6"/>
      <c r="G22" s="6"/>
      <c r="H22" s="6"/>
      <c r="I22" s="6"/>
      <c r="J22" s="6"/>
      <c r="K22" s="6"/>
      <c r="L22" s="6"/>
      <c r="M22" s="6"/>
      <c r="N22" s="6"/>
      <c r="O22" s="6"/>
      <c r="P22" s="6"/>
      <c r="Q22" s="6"/>
      <c r="R22" s="6"/>
      <c r="S22" s="6"/>
      <c r="T22" s="6"/>
    </row>
    <row r="23" spans="1:20" s="5" customFormat="1" ht="153.75" customHeight="1">
      <c r="A23" s="106" t="s">
        <v>277</v>
      </c>
      <c r="B23" s="110" t="s">
        <v>271</v>
      </c>
      <c r="C23" s="108"/>
      <c r="D23" s="111" t="s">
        <v>278</v>
      </c>
      <c r="E23" s="6"/>
      <c r="F23" s="6"/>
      <c r="G23" s="6"/>
      <c r="H23" s="6"/>
      <c r="I23" s="6"/>
      <c r="J23" s="6"/>
      <c r="K23" s="6"/>
      <c r="L23" s="6"/>
      <c r="M23" s="6"/>
      <c r="N23" s="6"/>
      <c r="O23" s="6"/>
      <c r="P23" s="6"/>
      <c r="Q23" s="6"/>
      <c r="R23" s="6"/>
      <c r="S23" s="6"/>
      <c r="T23" s="6"/>
    </row>
    <row r="24" spans="1:20" s="5" customFormat="1" ht="159" customHeight="1">
      <c r="A24" s="106" t="s">
        <v>279</v>
      </c>
      <c r="B24" s="110" t="s">
        <v>271</v>
      </c>
      <c r="C24" s="108"/>
      <c r="D24" s="111" t="s">
        <v>278</v>
      </c>
      <c r="E24" s="6"/>
      <c r="F24" s="6"/>
      <c r="G24" s="6"/>
      <c r="H24" s="6"/>
      <c r="I24" s="6"/>
      <c r="J24" s="6"/>
      <c r="K24" s="6"/>
      <c r="L24" s="6"/>
      <c r="M24" s="6"/>
      <c r="N24" s="6"/>
      <c r="O24" s="6"/>
      <c r="P24" s="6"/>
      <c r="Q24" s="6"/>
      <c r="R24" s="6"/>
      <c r="S24" s="6"/>
      <c r="T24" s="6"/>
    </row>
    <row r="25" spans="1:20" s="5" customFormat="1" ht="159" customHeight="1">
      <c r="A25" s="106" t="s">
        <v>280</v>
      </c>
      <c r="B25" s="108"/>
      <c r="C25" s="108"/>
      <c r="D25" s="109"/>
      <c r="E25" s="6"/>
      <c r="F25" s="6"/>
      <c r="G25" s="6"/>
      <c r="H25" s="6"/>
      <c r="I25" s="6"/>
      <c r="J25" s="6"/>
      <c r="K25" s="6"/>
      <c r="L25" s="6"/>
      <c r="M25" s="6"/>
      <c r="N25" s="6"/>
      <c r="O25" s="6"/>
      <c r="P25" s="6"/>
      <c r="Q25" s="6"/>
      <c r="R25" s="6"/>
      <c r="S25" s="6"/>
      <c r="T25" s="6"/>
    </row>
    <row r="26" spans="1:20" s="5" customFormat="1" ht="159" customHeight="1">
      <c r="A26" s="106" t="s">
        <v>281</v>
      </c>
      <c r="B26" s="108"/>
      <c r="C26" s="108"/>
      <c r="D26" s="109"/>
      <c r="E26" s="6"/>
      <c r="F26" s="6"/>
      <c r="G26" s="6"/>
      <c r="H26" s="6"/>
      <c r="I26" s="6"/>
      <c r="J26" s="6"/>
      <c r="K26" s="6"/>
      <c r="L26" s="6"/>
      <c r="M26" s="6"/>
      <c r="N26" s="6"/>
      <c r="O26" s="6"/>
      <c r="P26" s="6"/>
      <c r="Q26" s="6"/>
      <c r="R26" s="6"/>
      <c r="S26" s="6"/>
      <c r="T26" s="6"/>
    </row>
    <row r="27" spans="1:20" s="5" customFormat="1" ht="159" customHeight="1">
      <c r="A27" s="112" t="s">
        <v>282</v>
      </c>
      <c r="B27" s="113" t="s">
        <v>271</v>
      </c>
      <c r="C27" s="114"/>
      <c r="D27" s="115" t="s">
        <v>278</v>
      </c>
      <c r="E27" s="6"/>
      <c r="F27" s="6"/>
      <c r="G27" s="6"/>
      <c r="H27" s="6"/>
      <c r="I27" s="6"/>
      <c r="J27" s="6"/>
      <c r="K27" s="6"/>
      <c r="L27" s="6"/>
      <c r="M27" s="6"/>
      <c r="N27" s="6"/>
      <c r="O27" s="6"/>
      <c r="P27" s="6"/>
      <c r="Q27" s="6"/>
      <c r="R27" s="6"/>
      <c r="S27" s="6"/>
      <c r="T27" s="6"/>
    </row>
    <row r="28" spans="1:20" s="5" customFormat="1" ht="49.5" customHeight="1">
      <c r="A28" s="116"/>
      <c r="B28" s="117"/>
      <c r="C28" s="118" t="s">
        <v>283</v>
      </c>
      <c r="D28" s="119"/>
      <c r="E28" s="6"/>
      <c r="F28" s="6"/>
      <c r="G28" s="6"/>
      <c r="H28" s="6"/>
      <c r="I28" s="6"/>
      <c r="J28" s="6"/>
      <c r="K28" s="6"/>
      <c r="L28" s="6"/>
      <c r="M28" s="6"/>
      <c r="N28" s="6"/>
      <c r="O28" s="6"/>
      <c r="P28" s="6"/>
      <c r="Q28" s="6"/>
      <c r="R28" s="6"/>
      <c r="S28" s="6"/>
      <c r="T28" s="6"/>
    </row>
    <row r="29" spans="1:20" s="5" customFormat="1" ht="159" customHeight="1">
      <c r="A29" s="106" t="s">
        <v>284</v>
      </c>
      <c r="B29" s="110" t="s">
        <v>271</v>
      </c>
      <c r="C29" s="108"/>
      <c r="D29" s="109"/>
      <c r="E29" s="6"/>
      <c r="F29" s="6"/>
      <c r="G29" s="6"/>
      <c r="H29" s="6"/>
      <c r="I29" s="6"/>
      <c r="J29" s="6"/>
      <c r="K29" s="6"/>
      <c r="L29" s="6"/>
      <c r="M29" s="6"/>
      <c r="N29" s="6"/>
      <c r="O29" s="6"/>
      <c r="P29" s="6"/>
      <c r="Q29" s="6"/>
      <c r="R29" s="6"/>
      <c r="S29" s="6"/>
      <c r="T29" s="6"/>
    </row>
    <row r="30" spans="1:20" s="5" customFormat="1" ht="159" customHeight="1">
      <c r="A30" s="112" t="s">
        <v>285</v>
      </c>
      <c r="B30" s="113" t="s">
        <v>271</v>
      </c>
      <c r="C30" s="114"/>
      <c r="D30" s="115" t="s">
        <v>278</v>
      </c>
      <c r="E30" s="6"/>
      <c r="F30" s="6"/>
      <c r="G30" s="6"/>
      <c r="H30" s="6"/>
      <c r="I30" s="6"/>
      <c r="J30" s="6"/>
      <c r="K30" s="6"/>
      <c r="L30" s="6"/>
      <c r="M30" s="6"/>
      <c r="N30" s="6"/>
      <c r="O30" s="6"/>
      <c r="P30" s="6"/>
      <c r="Q30" s="6"/>
      <c r="R30" s="6"/>
      <c r="S30" s="6"/>
      <c r="T30" s="6"/>
    </row>
    <row r="31" spans="1:20" s="5" customFormat="1" ht="49.5" customHeight="1">
      <c r="A31" s="116"/>
      <c r="B31" s="117"/>
      <c r="C31" s="118" t="s">
        <v>283</v>
      </c>
      <c r="D31" s="119"/>
      <c r="E31" s="6"/>
      <c r="F31" s="6"/>
      <c r="G31" s="6"/>
      <c r="H31" s="6"/>
      <c r="I31" s="6"/>
      <c r="J31" s="6"/>
      <c r="K31" s="6"/>
      <c r="L31" s="6"/>
      <c r="M31" s="6"/>
      <c r="N31" s="6"/>
      <c r="O31" s="6"/>
      <c r="P31" s="6"/>
      <c r="Q31" s="6"/>
      <c r="R31" s="6"/>
      <c r="S31" s="6"/>
      <c r="T31" s="6"/>
    </row>
    <row r="32" spans="1:20" s="5" customFormat="1" ht="159" customHeight="1">
      <c r="A32" s="106" t="s">
        <v>286</v>
      </c>
      <c r="B32" s="108"/>
      <c r="C32" s="108"/>
      <c r="D32" s="109"/>
      <c r="E32" s="6"/>
      <c r="F32" s="6"/>
      <c r="G32" s="6"/>
      <c r="H32" s="6"/>
      <c r="I32" s="6"/>
      <c r="J32" s="6"/>
      <c r="K32" s="6"/>
      <c r="L32" s="6"/>
      <c r="M32" s="6"/>
      <c r="N32" s="6"/>
      <c r="O32" s="6"/>
      <c r="P32" s="6"/>
      <c r="Q32" s="6"/>
      <c r="R32" s="6"/>
      <c r="S32" s="6"/>
      <c r="T32" s="6"/>
    </row>
    <row r="33" spans="1:20" s="5" customFormat="1" ht="159" customHeight="1">
      <c r="A33" s="106" t="s">
        <v>287</v>
      </c>
      <c r="B33" s="108"/>
      <c r="C33" s="108"/>
      <c r="D33" s="109"/>
      <c r="E33" s="6"/>
      <c r="F33" s="6"/>
      <c r="G33" s="6"/>
      <c r="H33" s="6"/>
      <c r="I33" s="6"/>
      <c r="J33" s="6"/>
      <c r="K33" s="6"/>
      <c r="L33" s="6"/>
      <c r="M33" s="6"/>
      <c r="N33" s="6"/>
      <c r="O33" s="6"/>
      <c r="P33" s="6"/>
      <c r="Q33" s="6"/>
      <c r="R33" s="6"/>
      <c r="S33" s="6"/>
      <c r="T33" s="6"/>
    </row>
    <row r="34" spans="1:20" s="5" customFormat="1" ht="159" customHeight="1">
      <c r="A34" s="106" t="s">
        <v>288</v>
      </c>
      <c r="B34" s="108"/>
      <c r="C34" s="108"/>
      <c r="D34" s="109"/>
      <c r="E34" s="6"/>
      <c r="F34" s="6"/>
      <c r="G34" s="6"/>
      <c r="H34" s="6"/>
      <c r="I34" s="6"/>
      <c r="J34" s="6"/>
      <c r="K34" s="6"/>
      <c r="L34" s="6"/>
      <c r="M34" s="6"/>
      <c r="N34" s="6"/>
      <c r="O34" s="6"/>
      <c r="P34" s="6"/>
      <c r="Q34" s="6"/>
      <c r="R34" s="6"/>
      <c r="S34" s="6"/>
      <c r="T34" s="6"/>
    </row>
    <row r="35" spans="1:20" s="5" customFormat="1" ht="196.5" customHeight="1">
      <c r="A35" s="120" t="s">
        <v>289</v>
      </c>
      <c r="B35" s="121" t="s">
        <v>290</v>
      </c>
      <c r="C35" s="108"/>
      <c r="D35" s="115" t="s">
        <v>291</v>
      </c>
      <c r="E35" s="6"/>
      <c r="F35" s="6"/>
      <c r="G35" s="6"/>
      <c r="H35" s="6"/>
      <c r="I35" s="6"/>
      <c r="J35" s="6"/>
      <c r="K35" s="6"/>
      <c r="L35" s="6"/>
      <c r="M35" s="6"/>
      <c r="N35" s="6"/>
      <c r="O35" s="6"/>
      <c r="P35" s="6"/>
      <c r="Q35" s="6"/>
      <c r="R35" s="6"/>
      <c r="S35" s="6"/>
      <c r="T35" s="6"/>
    </row>
    <row r="36" spans="1:20" s="5" customFormat="1" ht="41.25" customHeight="1">
      <c r="A36" s="112" t="s">
        <v>292</v>
      </c>
      <c r="B36" s="121"/>
      <c r="C36" s="122" t="s">
        <v>293</v>
      </c>
      <c r="D36" s="115"/>
      <c r="E36" s="6"/>
      <c r="F36" s="6"/>
      <c r="G36" s="6"/>
      <c r="H36" s="6"/>
      <c r="I36" s="6"/>
      <c r="J36" s="6"/>
      <c r="K36" s="6"/>
      <c r="L36" s="6"/>
      <c r="M36" s="6"/>
      <c r="N36" s="6"/>
      <c r="O36" s="6"/>
      <c r="P36" s="6"/>
      <c r="Q36" s="6"/>
      <c r="R36" s="6"/>
      <c r="S36" s="6"/>
      <c r="T36" s="6"/>
    </row>
    <row r="37" spans="1:20" s="5" customFormat="1" ht="196.5" customHeight="1">
      <c r="A37" s="116"/>
      <c r="B37" s="123" t="s">
        <v>290</v>
      </c>
      <c r="C37" s="124"/>
      <c r="D37" s="119" t="s">
        <v>291</v>
      </c>
      <c r="E37" s="6"/>
      <c r="F37" s="6"/>
      <c r="G37" s="6"/>
      <c r="H37" s="6"/>
      <c r="I37" s="6"/>
      <c r="J37" s="6"/>
      <c r="K37" s="6"/>
      <c r="L37" s="6"/>
      <c r="M37" s="6"/>
      <c r="N37" s="6"/>
      <c r="O37" s="6"/>
      <c r="P37" s="6"/>
      <c r="Q37" s="6"/>
      <c r="R37" s="6"/>
      <c r="S37" s="6"/>
      <c r="T37" s="6"/>
    </row>
    <row r="38" spans="1:20" s="5" customFormat="1" ht="159" customHeight="1">
      <c r="A38" s="106" t="s">
        <v>294</v>
      </c>
      <c r="B38" s="108"/>
      <c r="C38" s="108"/>
      <c r="D38" s="109"/>
      <c r="E38" s="6"/>
      <c r="F38" s="6"/>
      <c r="G38" s="6"/>
      <c r="H38" s="6"/>
      <c r="I38" s="6"/>
      <c r="J38" s="6"/>
      <c r="K38" s="6"/>
      <c r="L38" s="6"/>
      <c r="M38" s="6"/>
      <c r="N38" s="6"/>
      <c r="O38" s="6"/>
      <c r="P38" s="6"/>
      <c r="Q38" s="6"/>
      <c r="R38" s="6"/>
      <c r="S38" s="6"/>
      <c r="T38" s="6"/>
    </row>
    <row r="39" spans="1:20" s="5" customFormat="1" ht="152.25" customHeight="1">
      <c r="A39" s="106" t="s">
        <v>295</v>
      </c>
      <c r="B39" s="108"/>
      <c r="C39" s="108"/>
      <c r="D39" s="109"/>
      <c r="E39" s="6"/>
      <c r="F39" s="6"/>
      <c r="G39" s="6"/>
      <c r="H39" s="6"/>
      <c r="I39" s="6"/>
      <c r="J39" s="6"/>
      <c r="K39" s="6"/>
      <c r="L39" s="6"/>
      <c r="M39" s="6"/>
      <c r="N39" s="6"/>
      <c r="O39" s="6"/>
      <c r="P39" s="6"/>
      <c r="Q39" s="6"/>
      <c r="R39" s="6"/>
      <c r="S39" s="6"/>
      <c r="T39" s="6"/>
    </row>
  </sheetData>
  <mergeCells count="12">
    <mergeCell ref="B15:D15"/>
    <mergeCell ref="B4:D4"/>
    <mergeCell ref="B5:D5"/>
    <mergeCell ref="B6:D6"/>
    <mergeCell ref="B7:D7"/>
    <mergeCell ref="B8:D8"/>
    <mergeCell ref="B9:D9"/>
    <mergeCell ref="B10:D10"/>
    <mergeCell ref="B11:D11"/>
    <mergeCell ref="B12:D12"/>
    <mergeCell ref="B13:D13"/>
    <mergeCell ref="B14:D14"/>
  </mergeCells>
  <conditionalFormatting sqref="C16:C38 C40:C1048576 C2:C3">
    <cfRule type="expression" dxfId="1645" priority="8">
      <formula>INDIRECT("W"&amp;ROW())="Done"</formula>
    </cfRule>
  </conditionalFormatting>
  <conditionalFormatting sqref="D1">
    <cfRule type="expression" dxfId="1644" priority="5">
      <formula>INDIRECT("G"&amp;ROW())="Shade"</formula>
    </cfRule>
    <cfRule type="expression" dxfId="1643" priority="6">
      <formula>INDIRECT("G"&amp;ROW())="Done"</formula>
    </cfRule>
    <cfRule type="expression" dxfId="1642" priority="7">
      <formula>INDIRECT("G"&amp;ROW())="Add"</formula>
    </cfRule>
  </conditionalFormatting>
  <conditionalFormatting sqref="E1">
    <cfRule type="expression" dxfId="1641" priority="2">
      <formula>INDIRECT("H"&amp;ROW())="Shade"</formula>
    </cfRule>
    <cfRule type="expression" dxfId="1640" priority="3">
      <formula>INDIRECT("H"&amp;ROW())="Done"</formula>
    </cfRule>
    <cfRule type="expression" dxfId="1639" priority="4">
      <formula>INDIRECT("H"&amp;ROW())="Add"</formula>
    </cfRule>
  </conditionalFormatting>
  <conditionalFormatting sqref="C39">
    <cfRule type="expression" dxfId="1638" priority="1">
      <formula>INDIRECT("W"&amp;ROW())="Done"</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60"/>
  <sheetViews>
    <sheetView workbookViewId="0">
      <pane ySplit="5" topLeftCell="A6" activePane="bottomLeft" state="frozen"/>
      <selection pane="bottomLeft"/>
    </sheetView>
  </sheetViews>
  <sheetFormatPr defaultColWidth="10.26953125" defaultRowHeight="13.5"/>
  <cols>
    <col min="1" max="1" width="7.453125" style="1" bestFit="1" customWidth="1"/>
    <col min="2" max="2" width="11.54296875" style="1" customWidth="1"/>
    <col min="3" max="3" width="66.453125" style="1" customWidth="1"/>
    <col min="4" max="4" width="23.26953125" style="2" customWidth="1"/>
    <col min="5" max="5" width="13.1796875" style="2" customWidth="1"/>
    <col min="6" max="6" width="18.26953125" style="2" customWidth="1"/>
    <col min="7" max="8" width="14.7265625" style="2" customWidth="1"/>
    <col min="9" max="9" width="14.54296875" style="2" customWidth="1"/>
    <col min="10" max="10" width="14.26953125" style="2" customWidth="1"/>
    <col min="11" max="11" width="17.90625" style="3" customWidth="1"/>
    <col min="12" max="12" width="11.26953125" style="1" customWidth="1"/>
    <col min="13" max="13" width="12.81640625" style="1" customWidth="1"/>
    <col min="14" max="15" width="10.26953125" style="1"/>
    <col min="16" max="16" width="13.7265625" style="1" customWidth="1"/>
    <col min="17" max="16384" width="10.26953125" style="1"/>
  </cols>
  <sheetData>
    <row r="1" spans="1:11" ht="17.5">
      <c r="A1" s="4"/>
      <c r="B1" s="42" t="s">
        <v>296</v>
      </c>
      <c r="C1" s="103"/>
      <c r="D1" s="125"/>
      <c r="G1" s="1"/>
    </row>
    <row r="2" spans="1:11" s="5" customFormat="1">
      <c r="A2" s="126"/>
      <c r="B2" s="126"/>
      <c r="C2" s="127"/>
      <c r="D2" s="128"/>
      <c r="E2" s="6"/>
      <c r="F2" s="6"/>
      <c r="H2" s="6"/>
      <c r="I2" s="6"/>
      <c r="J2" s="6"/>
      <c r="K2" s="7"/>
    </row>
    <row r="3" spans="1:11" s="5" customFormat="1" ht="28.5" customHeight="1">
      <c r="A3" s="126"/>
      <c r="B3" s="643" t="s">
        <v>297</v>
      </c>
      <c r="C3" s="643"/>
      <c r="D3" s="129"/>
      <c r="E3" s="6"/>
      <c r="F3" s="6"/>
      <c r="H3" s="6"/>
      <c r="I3" s="6"/>
      <c r="J3" s="6"/>
      <c r="K3" s="7"/>
    </row>
    <row r="4" spans="1:11" ht="14" thickBot="1">
      <c r="C4" s="2"/>
    </row>
    <row r="5" spans="1:11" s="139" customFormat="1" ht="54.5" thickBot="1">
      <c r="A5" s="130" t="s">
        <v>298</v>
      </c>
      <c r="B5" s="131" t="s">
        <v>299</v>
      </c>
      <c r="C5" s="132" t="s">
        <v>300</v>
      </c>
      <c r="D5" s="133" t="s">
        <v>301</v>
      </c>
      <c r="E5" s="134" t="s">
        <v>2358</v>
      </c>
      <c r="F5" s="136" t="s">
        <v>302</v>
      </c>
      <c r="G5" s="136" t="s">
        <v>2359</v>
      </c>
      <c r="H5" s="137" t="s">
        <v>2360</v>
      </c>
      <c r="I5" s="137" t="s">
        <v>2361</v>
      </c>
      <c r="J5" s="138" t="s">
        <v>2362</v>
      </c>
      <c r="K5" s="135" t="s">
        <v>3</v>
      </c>
    </row>
    <row r="6" spans="1:11" s="139" customFormat="1">
      <c r="A6" s="140" t="s">
        <v>207</v>
      </c>
      <c r="B6" s="141" t="s">
        <v>305</v>
      </c>
      <c r="C6" s="142" t="s">
        <v>306</v>
      </c>
      <c r="D6" s="143" t="s">
        <v>207</v>
      </c>
      <c r="E6" s="544">
        <v>0.18</v>
      </c>
      <c r="F6" s="143" t="s">
        <v>207</v>
      </c>
      <c r="G6" s="144" t="s">
        <v>207</v>
      </c>
      <c r="H6" s="145" t="s">
        <v>207</v>
      </c>
      <c r="I6" s="145" t="s">
        <v>207</v>
      </c>
      <c r="J6" s="146" t="s">
        <v>207</v>
      </c>
      <c r="K6" s="146" t="s">
        <v>207</v>
      </c>
    </row>
    <row r="7" spans="1:11" s="139" customFormat="1" ht="14" thickBot="1">
      <c r="A7" s="147" t="s">
        <v>207</v>
      </c>
      <c r="B7" s="36" t="s">
        <v>305</v>
      </c>
      <c r="C7" s="148" t="s">
        <v>307</v>
      </c>
      <c r="D7" s="149" t="s">
        <v>207</v>
      </c>
      <c r="E7" s="545">
        <v>0.18</v>
      </c>
      <c r="F7" s="149" t="s">
        <v>207</v>
      </c>
      <c r="G7" s="150" t="s">
        <v>207</v>
      </c>
      <c r="H7" s="151" t="s">
        <v>207</v>
      </c>
      <c r="I7" s="151" t="s">
        <v>207</v>
      </c>
      <c r="J7" s="152" t="s">
        <v>207</v>
      </c>
      <c r="K7" s="152" t="s">
        <v>207</v>
      </c>
    </row>
    <row r="8" spans="1:11" ht="14.5" thickBot="1">
      <c r="A8" s="153" t="s">
        <v>308</v>
      </c>
      <c r="B8" s="154" t="s">
        <v>309</v>
      </c>
      <c r="C8" s="155" t="s">
        <v>310</v>
      </c>
      <c r="D8" s="565">
        <v>20</v>
      </c>
      <c r="E8" s="532">
        <v>336.08</v>
      </c>
      <c r="F8" s="149" t="s">
        <v>207</v>
      </c>
      <c r="G8" s="533">
        <v>336.08</v>
      </c>
      <c r="H8" s="534">
        <v>336.08</v>
      </c>
      <c r="I8" s="534">
        <v>336.08</v>
      </c>
      <c r="J8" s="535">
        <v>336.08</v>
      </c>
      <c r="K8"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33608</v>
      </c>
    </row>
    <row r="9" spans="1:11" ht="14.5" thickBot="1">
      <c r="A9" s="157" t="s">
        <v>311</v>
      </c>
      <c r="B9" s="140" t="s">
        <v>309</v>
      </c>
      <c r="C9" s="158" t="s">
        <v>312</v>
      </c>
      <c r="D9" s="566">
        <v>20</v>
      </c>
      <c r="E9" s="536">
        <v>346.09</v>
      </c>
      <c r="F9" s="149" t="s">
        <v>207</v>
      </c>
      <c r="G9" s="537">
        <v>346.09</v>
      </c>
      <c r="H9" s="538">
        <v>346.09</v>
      </c>
      <c r="I9" s="538">
        <v>346.09</v>
      </c>
      <c r="J9" s="539">
        <v>346.09</v>
      </c>
      <c r="K9"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34609</v>
      </c>
    </row>
    <row r="10" spans="1:11" ht="14.5" thickBot="1">
      <c r="A10" s="157" t="s">
        <v>313</v>
      </c>
      <c r="B10" s="140" t="s">
        <v>309</v>
      </c>
      <c r="C10" s="158" t="s">
        <v>314</v>
      </c>
      <c r="D10" s="566">
        <v>20</v>
      </c>
      <c r="E10" s="536">
        <v>359.6</v>
      </c>
      <c r="F10" s="149" t="s">
        <v>207</v>
      </c>
      <c r="G10" s="537">
        <v>359.6</v>
      </c>
      <c r="H10" s="538">
        <v>359.6</v>
      </c>
      <c r="I10" s="538">
        <v>359.6</v>
      </c>
      <c r="J10" s="539">
        <v>359.6</v>
      </c>
      <c r="K10"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35960</v>
      </c>
    </row>
    <row r="11" spans="1:11" ht="14.5" thickBot="1">
      <c r="A11" s="157" t="s">
        <v>315</v>
      </c>
      <c r="B11" s="140" t="s">
        <v>309</v>
      </c>
      <c r="C11" s="158" t="s">
        <v>316</v>
      </c>
      <c r="D11" s="566">
        <v>20</v>
      </c>
      <c r="E11" s="536">
        <v>374.13</v>
      </c>
      <c r="F11" s="149" t="s">
        <v>207</v>
      </c>
      <c r="G11" s="537">
        <v>374.13</v>
      </c>
      <c r="H11" s="538">
        <v>374.13</v>
      </c>
      <c r="I11" s="538">
        <v>374.13</v>
      </c>
      <c r="J11" s="539">
        <v>374.13</v>
      </c>
      <c r="K11"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37413</v>
      </c>
    </row>
    <row r="12" spans="1:11" ht="14.5" thickBot="1">
      <c r="A12" s="157" t="s">
        <v>317</v>
      </c>
      <c r="B12" s="140" t="s">
        <v>309</v>
      </c>
      <c r="C12" s="158" t="s">
        <v>318</v>
      </c>
      <c r="D12" s="566">
        <v>20</v>
      </c>
      <c r="E12" s="536">
        <v>392.35</v>
      </c>
      <c r="F12" s="149" t="s">
        <v>207</v>
      </c>
      <c r="G12" s="537">
        <v>392.35</v>
      </c>
      <c r="H12" s="538">
        <v>392.35</v>
      </c>
      <c r="I12" s="538">
        <v>392.35</v>
      </c>
      <c r="J12" s="539">
        <v>392.35</v>
      </c>
      <c r="K12"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39235</v>
      </c>
    </row>
    <row r="13" spans="1:11" ht="14.5" thickBot="1">
      <c r="A13" s="157" t="s">
        <v>319</v>
      </c>
      <c r="B13" s="140" t="s">
        <v>309</v>
      </c>
      <c r="C13" s="158" t="s">
        <v>320</v>
      </c>
      <c r="D13" s="566">
        <v>20</v>
      </c>
      <c r="E13" s="536">
        <v>405.57</v>
      </c>
      <c r="F13" s="149" t="s">
        <v>207</v>
      </c>
      <c r="G13" s="537">
        <v>405.57</v>
      </c>
      <c r="H13" s="538">
        <v>405.57</v>
      </c>
      <c r="I13" s="538">
        <v>405.57</v>
      </c>
      <c r="J13" s="539">
        <v>405.57</v>
      </c>
      <c r="K13"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40557</v>
      </c>
    </row>
    <row r="14" spans="1:11" ht="27.5" thickBot="1">
      <c r="A14" s="157" t="s">
        <v>321</v>
      </c>
      <c r="B14" s="140" t="s">
        <v>309</v>
      </c>
      <c r="C14" s="160" t="s">
        <v>322</v>
      </c>
      <c r="D14" s="567">
        <v>30</v>
      </c>
      <c r="E14" s="536">
        <v>16.8</v>
      </c>
      <c r="F14" s="143" t="s">
        <v>207</v>
      </c>
      <c r="G14" s="144" t="s">
        <v>207</v>
      </c>
      <c r="H14" s="145" t="s">
        <v>207</v>
      </c>
      <c r="I14" s="145" t="s">
        <v>207</v>
      </c>
      <c r="J14" s="146" t="s">
        <v>207</v>
      </c>
      <c r="K14" s="156">
        <f>TBL_Lot_2_uPVC_Windows[[#This Row],[Volumes for evaluation purposes (for each band where applicable)]]*TBL_Lot_2_uPVC_Windows[[#This Row],[Single window]]</f>
        <v>504</v>
      </c>
    </row>
    <row r="15" spans="1:11" ht="27.5" thickBot="1">
      <c r="A15" s="157" t="s">
        <v>323</v>
      </c>
      <c r="B15" s="140" t="s">
        <v>309</v>
      </c>
      <c r="C15" s="160" t="s">
        <v>324</v>
      </c>
      <c r="D15" s="567">
        <v>30</v>
      </c>
      <c r="E15" s="536">
        <v>13.47</v>
      </c>
      <c r="F15" s="143" t="s">
        <v>207</v>
      </c>
      <c r="G15" s="144" t="s">
        <v>207</v>
      </c>
      <c r="H15" s="145" t="s">
        <v>207</v>
      </c>
      <c r="I15" s="145" t="s">
        <v>207</v>
      </c>
      <c r="J15" s="146" t="s">
        <v>207</v>
      </c>
      <c r="K15" s="156">
        <f>TBL_Lot_2_uPVC_Windows[[#This Row],[Volumes for evaluation purposes (for each band where applicable)]]*TBL_Lot_2_uPVC_Windows[[#This Row],[Single window]]</f>
        <v>404.1</v>
      </c>
    </row>
    <row r="16" spans="1:11" ht="14.5" thickBot="1">
      <c r="A16" s="161" t="s">
        <v>325</v>
      </c>
      <c r="B16" s="162" t="s">
        <v>309</v>
      </c>
      <c r="C16" s="163" t="s">
        <v>326</v>
      </c>
      <c r="D16" s="568">
        <v>30</v>
      </c>
      <c r="E16" s="546">
        <v>15.31</v>
      </c>
      <c r="F16" s="164" t="s">
        <v>207</v>
      </c>
      <c r="G16" s="165" t="s">
        <v>207</v>
      </c>
      <c r="H16" s="166" t="s">
        <v>207</v>
      </c>
      <c r="I16" s="166" t="s">
        <v>207</v>
      </c>
      <c r="J16" s="167" t="s">
        <v>207</v>
      </c>
      <c r="K16" s="156">
        <f>TBL_Lot_2_uPVC_Windows[[#This Row],[Volumes for evaluation purposes (for each band where applicable)]]*TBL_Lot_2_uPVC_Windows[[#This Row],[Single window]]</f>
        <v>459.3</v>
      </c>
    </row>
    <row r="17" spans="1:11" ht="14.5" thickBot="1">
      <c r="A17" s="168" t="s">
        <v>327</v>
      </c>
      <c r="B17" s="169" t="s">
        <v>328</v>
      </c>
      <c r="C17" s="170" t="s">
        <v>310</v>
      </c>
      <c r="D17" s="565">
        <v>20</v>
      </c>
      <c r="E17" s="540">
        <v>384.56</v>
      </c>
      <c r="F17" s="164" t="s">
        <v>207</v>
      </c>
      <c r="G17" s="541">
        <v>384.56</v>
      </c>
      <c r="H17" s="542">
        <v>384.56</v>
      </c>
      <c r="I17" s="542">
        <v>384.56</v>
      </c>
      <c r="J17" s="543">
        <v>384.56</v>
      </c>
      <c r="K17"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38456</v>
      </c>
    </row>
    <row r="18" spans="1:11" ht="14.5" thickBot="1">
      <c r="A18" s="157" t="s">
        <v>329</v>
      </c>
      <c r="B18" s="140" t="s">
        <v>328</v>
      </c>
      <c r="C18" s="158" t="s">
        <v>312</v>
      </c>
      <c r="D18" s="566">
        <v>20</v>
      </c>
      <c r="E18" s="536">
        <v>401.19</v>
      </c>
      <c r="F18" s="164" t="s">
        <v>207</v>
      </c>
      <c r="G18" s="537">
        <v>401.19</v>
      </c>
      <c r="H18" s="538">
        <v>401.19</v>
      </c>
      <c r="I18" s="538">
        <v>401.19</v>
      </c>
      <c r="J18" s="539">
        <v>401.19</v>
      </c>
      <c r="K18"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40119</v>
      </c>
    </row>
    <row r="19" spans="1:11" ht="14.5" thickBot="1">
      <c r="A19" s="157" t="s">
        <v>330</v>
      </c>
      <c r="B19" s="140" t="s">
        <v>328</v>
      </c>
      <c r="C19" s="158" t="s">
        <v>314</v>
      </c>
      <c r="D19" s="566">
        <v>20</v>
      </c>
      <c r="E19" s="536">
        <v>417.29</v>
      </c>
      <c r="F19" s="164" t="s">
        <v>207</v>
      </c>
      <c r="G19" s="537">
        <v>417.29</v>
      </c>
      <c r="H19" s="538">
        <v>417.29</v>
      </c>
      <c r="I19" s="538">
        <v>417.29</v>
      </c>
      <c r="J19" s="539">
        <v>417.29</v>
      </c>
      <c r="K19"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41729.000000000007</v>
      </c>
    </row>
    <row r="20" spans="1:11" ht="14.5" thickBot="1">
      <c r="A20" s="157" t="s">
        <v>331</v>
      </c>
      <c r="B20" s="140" t="s">
        <v>328</v>
      </c>
      <c r="C20" s="158" t="s">
        <v>316</v>
      </c>
      <c r="D20" s="566">
        <v>20</v>
      </c>
      <c r="E20" s="536">
        <v>434.42</v>
      </c>
      <c r="F20" s="164" t="s">
        <v>207</v>
      </c>
      <c r="G20" s="537">
        <v>434.42</v>
      </c>
      <c r="H20" s="538">
        <v>434.42</v>
      </c>
      <c r="I20" s="538">
        <v>434.42</v>
      </c>
      <c r="J20" s="539">
        <v>434.42</v>
      </c>
      <c r="K20"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43442</v>
      </c>
    </row>
    <row r="21" spans="1:11" ht="14.5" thickBot="1">
      <c r="A21" s="157" t="s">
        <v>332</v>
      </c>
      <c r="B21" s="140" t="s">
        <v>328</v>
      </c>
      <c r="C21" s="158" t="s">
        <v>318</v>
      </c>
      <c r="D21" s="566">
        <v>20</v>
      </c>
      <c r="E21" s="536">
        <v>450.52</v>
      </c>
      <c r="F21" s="164" t="s">
        <v>207</v>
      </c>
      <c r="G21" s="537">
        <v>450.52</v>
      </c>
      <c r="H21" s="538">
        <v>450.52</v>
      </c>
      <c r="I21" s="538">
        <v>450.52</v>
      </c>
      <c r="J21" s="539">
        <v>450.52</v>
      </c>
      <c r="K21"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45052</v>
      </c>
    </row>
    <row r="22" spans="1:11" ht="14.5" thickBot="1">
      <c r="A22" s="157" t="s">
        <v>333</v>
      </c>
      <c r="B22" s="140" t="s">
        <v>328</v>
      </c>
      <c r="C22" s="158" t="s">
        <v>320</v>
      </c>
      <c r="D22" s="566">
        <v>20</v>
      </c>
      <c r="E22" s="536">
        <v>468.67</v>
      </c>
      <c r="F22" s="164" t="s">
        <v>207</v>
      </c>
      <c r="G22" s="537">
        <v>468.67</v>
      </c>
      <c r="H22" s="538">
        <v>468.67</v>
      </c>
      <c r="I22" s="538">
        <v>468.67</v>
      </c>
      <c r="J22" s="539">
        <v>468.67</v>
      </c>
      <c r="K22"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46867</v>
      </c>
    </row>
    <row r="23" spans="1:11" ht="27.5" thickBot="1">
      <c r="A23" s="157" t="s">
        <v>334</v>
      </c>
      <c r="B23" s="140" t="s">
        <v>328</v>
      </c>
      <c r="C23" s="160" t="s">
        <v>322</v>
      </c>
      <c r="D23" s="567">
        <v>30</v>
      </c>
      <c r="E23" s="536">
        <v>16.8</v>
      </c>
      <c r="F23" s="143" t="s">
        <v>207</v>
      </c>
      <c r="G23" s="144" t="s">
        <v>207</v>
      </c>
      <c r="H23" s="145" t="s">
        <v>207</v>
      </c>
      <c r="I23" s="145" t="s">
        <v>207</v>
      </c>
      <c r="J23" s="146" t="s">
        <v>207</v>
      </c>
      <c r="K23" s="156">
        <f>TBL_Lot_2_uPVC_Windows[[#This Row],[Volumes for evaluation purposes (for each band where applicable)]]*TBL_Lot_2_uPVC_Windows[[#This Row],[Single window]]</f>
        <v>504</v>
      </c>
    </row>
    <row r="24" spans="1:11" ht="27.5" thickBot="1">
      <c r="A24" s="157" t="s">
        <v>335</v>
      </c>
      <c r="B24" s="140" t="s">
        <v>328</v>
      </c>
      <c r="C24" s="160" t="s">
        <v>324</v>
      </c>
      <c r="D24" s="567">
        <v>30</v>
      </c>
      <c r="E24" s="536">
        <v>13.47</v>
      </c>
      <c r="F24" s="143" t="s">
        <v>207</v>
      </c>
      <c r="G24" s="144" t="s">
        <v>207</v>
      </c>
      <c r="H24" s="145" t="s">
        <v>207</v>
      </c>
      <c r="I24" s="145" t="s">
        <v>207</v>
      </c>
      <c r="J24" s="146" t="s">
        <v>207</v>
      </c>
      <c r="K24" s="156">
        <f>TBL_Lot_2_uPVC_Windows[[#This Row],[Volumes for evaluation purposes (for each band where applicable)]]*TBL_Lot_2_uPVC_Windows[[#This Row],[Single window]]</f>
        <v>404.1</v>
      </c>
    </row>
    <row r="25" spans="1:11" ht="14.5" thickBot="1">
      <c r="A25" s="171" t="s">
        <v>336</v>
      </c>
      <c r="B25" s="147" t="s">
        <v>328</v>
      </c>
      <c r="C25" s="163" t="s">
        <v>326</v>
      </c>
      <c r="D25" s="568">
        <v>30</v>
      </c>
      <c r="E25" s="547">
        <v>15.31</v>
      </c>
      <c r="F25" s="149" t="s">
        <v>207</v>
      </c>
      <c r="G25" s="150" t="s">
        <v>207</v>
      </c>
      <c r="H25" s="151" t="s">
        <v>207</v>
      </c>
      <c r="I25" s="151" t="s">
        <v>207</v>
      </c>
      <c r="J25" s="152" t="s">
        <v>207</v>
      </c>
      <c r="K25" s="156">
        <f>TBL_Lot_2_uPVC_Windows[[#This Row],[Volumes for evaluation purposes (for each band where applicable)]]*TBL_Lot_2_uPVC_Windows[[#This Row],[Single window]]</f>
        <v>459.3</v>
      </c>
    </row>
    <row r="26" spans="1:11" ht="14.5" thickBot="1">
      <c r="A26" s="153" t="s">
        <v>337</v>
      </c>
      <c r="B26" s="154" t="s">
        <v>338</v>
      </c>
      <c r="C26" s="155" t="s">
        <v>310</v>
      </c>
      <c r="D26" s="565"/>
      <c r="E26" s="532">
        <v>388.26</v>
      </c>
      <c r="F26" s="164" t="s">
        <v>207</v>
      </c>
      <c r="G26" s="533">
        <v>388.26</v>
      </c>
      <c r="H26" s="534">
        <v>388.26</v>
      </c>
      <c r="I26" s="534">
        <v>388.26</v>
      </c>
      <c r="J26" s="535">
        <v>388.26</v>
      </c>
      <c r="K26"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0</v>
      </c>
    </row>
    <row r="27" spans="1:11" ht="14.5" thickBot="1">
      <c r="A27" s="157" t="s">
        <v>339</v>
      </c>
      <c r="B27" s="140" t="s">
        <v>338</v>
      </c>
      <c r="C27" s="158" t="s">
        <v>312</v>
      </c>
      <c r="D27" s="566">
        <v>20</v>
      </c>
      <c r="E27" s="536">
        <v>407.78</v>
      </c>
      <c r="F27" s="164" t="s">
        <v>207</v>
      </c>
      <c r="G27" s="537">
        <v>407.78</v>
      </c>
      <c r="H27" s="538">
        <v>407.78</v>
      </c>
      <c r="I27" s="538">
        <v>407.78</v>
      </c>
      <c r="J27" s="539">
        <v>407.78</v>
      </c>
      <c r="K27"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40778</v>
      </c>
    </row>
    <row r="28" spans="1:11" ht="27.5" thickBot="1">
      <c r="A28" s="157" t="s">
        <v>340</v>
      </c>
      <c r="B28" s="140" t="s">
        <v>338</v>
      </c>
      <c r="C28" s="160" t="s">
        <v>322</v>
      </c>
      <c r="D28" s="567">
        <v>30</v>
      </c>
      <c r="E28" s="536">
        <v>16.8</v>
      </c>
      <c r="F28" s="143" t="s">
        <v>207</v>
      </c>
      <c r="G28" s="144" t="s">
        <v>207</v>
      </c>
      <c r="H28" s="145" t="s">
        <v>207</v>
      </c>
      <c r="I28" s="145" t="s">
        <v>207</v>
      </c>
      <c r="J28" s="146" t="s">
        <v>207</v>
      </c>
      <c r="K28" s="156">
        <f>TBL_Lot_2_uPVC_Windows[[#This Row],[Volumes for evaluation purposes (for each band where applicable)]]*TBL_Lot_2_uPVC_Windows[[#This Row],[Single window]]</f>
        <v>504</v>
      </c>
    </row>
    <row r="29" spans="1:11" ht="27.5" thickBot="1">
      <c r="A29" s="157" t="s">
        <v>341</v>
      </c>
      <c r="B29" s="140" t="s">
        <v>338</v>
      </c>
      <c r="C29" s="160" t="s">
        <v>324</v>
      </c>
      <c r="D29" s="567">
        <v>30</v>
      </c>
      <c r="E29" s="536">
        <v>13.47</v>
      </c>
      <c r="F29" s="143" t="s">
        <v>207</v>
      </c>
      <c r="G29" s="144" t="s">
        <v>207</v>
      </c>
      <c r="H29" s="145" t="s">
        <v>207</v>
      </c>
      <c r="I29" s="145" t="s">
        <v>207</v>
      </c>
      <c r="J29" s="146" t="s">
        <v>207</v>
      </c>
      <c r="K29" s="156">
        <f>TBL_Lot_2_uPVC_Windows[[#This Row],[Volumes for evaluation purposes (for each band where applicable)]]*TBL_Lot_2_uPVC_Windows[[#This Row],[Single window]]</f>
        <v>404.1</v>
      </c>
    </row>
    <row r="30" spans="1:11" ht="14.5" thickBot="1">
      <c r="A30" s="161" t="s">
        <v>342</v>
      </c>
      <c r="B30" s="162" t="s">
        <v>338</v>
      </c>
      <c r="C30" s="163" t="s">
        <v>326</v>
      </c>
      <c r="D30" s="568">
        <v>30</v>
      </c>
      <c r="E30" s="546">
        <v>15.31</v>
      </c>
      <c r="F30" s="164" t="s">
        <v>207</v>
      </c>
      <c r="G30" s="165" t="s">
        <v>207</v>
      </c>
      <c r="H30" s="166" t="s">
        <v>207</v>
      </c>
      <c r="I30" s="166" t="s">
        <v>207</v>
      </c>
      <c r="J30" s="167" t="s">
        <v>207</v>
      </c>
      <c r="K30" s="156">
        <f>TBL_Lot_2_uPVC_Windows[[#This Row],[Volumes for evaluation purposes (for each band where applicable)]]*TBL_Lot_2_uPVC_Windows[[#This Row],[Single window]]</f>
        <v>459.3</v>
      </c>
    </row>
    <row r="31" spans="1:11" ht="14.5" thickBot="1">
      <c r="A31" s="168" t="s">
        <v>343</v>
      </c>
      <c r="B31" s="169" t="s">
        <v>344</v>
      </c>
      <c r="C31" s="170" t="s">
        <v>310</v>
      </c>
      <c r="D31" s="569">
        <v>20</v>
      </c>
      <c r="E31" s="540">
        <v>332.8</v>
      </c>
      <c r="F31" s="540">
        <v>332.8</v>
      </c>
      <c r="G31" s="541">
        <v>332.8</v>
      </c>
      <c r="H31" s="542">
        <v>332.8</v>
      </c>
      <c r="I31" s="542">
        <v>332.8</v>
      </c>
      <c r="J31" s="543">
        <v>332.8</v>
      </c>
      <c r="K31"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39936</v>
      </c>
    </row>
    <row r="32" spans="1:11" ht="27.5" thickBot="1">
      <c r="A32" s="157" t="s">
        <v>345</v>
      </c>
      <c r="B32" s="140" t="s">
        <v>344</v>
      </c>
      <c r="C32" s="160" t="s">
        <v>322</v>
      </c>
      <c r="D32" s="567">
        <v>30</v>
      </c>
      <c r="E32" s="536">
        <v>16.8</v>
      </c>
      <c r="F32" s="143" t="s">
        <v>207</v>
      </c>
      <c r="G32" s="144" t="s">
        <v>207</v>
      </c>
      <c r="H32" s="145" t="s">
        <v>207</v>
      </c>
      <c r="I32" s="145" t="s">
        <v>207</v>
      </c>
      <c r="J32" s="146" t="s">
        <v>207</v>
      </c>
      <c r="K32" s="156">
        <f>TBL_Lot_2_uPVC_Windows[[#This Row],[Volumes for evaluation purposes (for each band where applicable)]]*TBL_Lot_2_uPVC_Windows[[#This Row],[Single window]]</f>
        <v>504</v>
      </c>
    </row>
    <row r="33" spans="1:11" ht="27.5" thickBot="1">
      <c r="A33" s="161" t="s">
        <v>346</v>
      </c>
      <c r="B33" s="162" t="s">
        <v>344</v>
      </c>
      <c r="C33" s="163" t="s">
        <v>324</v>
      </c>
      <c r="D33" s="568">
        <v>30</v>
      </c>
      <c r="E33" s="546">
        <v>13.47</v>
      </c>
      <c r="F33" s="164" t="s">
        <v>207</v>
      </c>
      <c r="G33" s="165" t="s">
        <v>207</v>
      </c>
      <c r="H33" s="166" t="s">
        <v>207</v>
      </c>
      <c r="I33" s="166" t="s">
        <v>207</v>
      </c>
      <c r="J33" s="167" t="s">
        <v>207</v>
      </c>
      <c r="K33" s="156">
        <f>TBL_Lot_2_uPVC_Windows[[#This Row],[Volumes for evaluation purposes (for each band where applicable)]]*TBL_Lot_2_uPVC_Windows[[#This Row],[Single window]]</f>
        <v>404.1</v>
      </c>
    </row>
    <row r="34" spans="1:11" ht="14.5" thickBot="1">
      <c r="A34" s="168" t="s">
        <v>347</v>
      </c>
      <c r="B34" s="172" t="s">
        <v>348</v>
      </c>
      <c r="C34" s="170" t="s">
        <v>310</v>
      </c>
      <c r="D34" s="569">
        <v>20</v>
      </c>
      <c r="E34" s="540">
        <v>310.43</v>
      </c>
      <c r="F34" s="540">
        <v>310.43</v>
      </c>
      <c r="G34" s="541">
        <v>310.43</v>
      </c>
      <c r="H34" s="542">
        <v>310.43</v>
      </c>
      <c r="I34" s="542">
        <v>310.43</v>
      </c>
      <c r="J34" s="543">
        <v>310.43</v>
      </c>
      <c r="K34"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37251.599999999999</v>
      </c>
    </row>
    <row r="35" spans="1:11" ht="14.5" thickBot="1">
      <c r="A35" s="157" t="s">
        <v>349</v>
      </c>
      <c r="B35" s="173" t="s">
        <v>348</v>
      </c>
      <c r="C35" s="158" t="s">
        <v>312</v>
      </c>
      <c r="D35" s="566">
        <v>20</v>
      </c>
      <c r="E35" s="536">
        <v>337.7</v>
      </c>
      <c r="F35" s="536">
        <v>337.7</v>
      </c>
      <c r="G35" s="537">
        <v>337.7</v>
      </c>
      <c r="H35" s="538">
        <v>337.7</v>
      </c>
      <c r="I35" s="538">
        <v>337.7</v>
      </c>
      <c r="J35" s="539">
        <v>337.7</v>
      </c>
      <c r="K35"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40524</v>
      </c>
    </row>
    <row r="36" spans="1:11" ht="27.5" thickBot="1">
      <c r="A36" s="171" t="s">
        <v>350</v>
      </c>
      <c r="B36" s="147" t="s">
        <v>348</v>
      </c>
      <c r="C36" s="174" t="s">
        <v>324</v>
      </c>
      <c r="D36" s="570">
        <v>30</v>
      </c>
      <c r="E36" s="547">
        <v>13.47</v>
      </c>
      <c r="F36" s="149" t="s">
        <v>207</v>
      </c>
      <c r="G36" s="150" t="s">
        <v>207</v>
      </c>
      <c r="H36" s="151" t="s">
        <v>207</v>
      </c>
      <c r="I36" s="151" t="s">
        <v>207</v>
      </c>
      <c r="J36" s="152" t="s">
        <v>207</v>
      </c>
      <c r="K36" s="156">
        <f>TBL_Lot_2_uPVC_Windows[[#This Row],[Volumes for evaluation purposes (for each band where applicable)]]*TBL_Lot_2_uPVC_Windows[[#This Row],[Single window]]</f>
        <v>404.1</v>
      </c>
    </row>
    <row r="37" spans="1:11" ht="14.5" thickBot="1">
      <c r="A37" s="153" t="s">
        <v>351</v>
      </c>
      <c r="B37" s="175" t="s">
        <v>352</v>
      </c>
      <c r="C37" s="155" t="s">
        <v>310</v>
      </c>
      <c r="D37" s="565">
        <v>20</v>
      </c>
      <c r="E37" s="532">
        <v>272.60000000000002</v>
      </c>
      <c r="F37" s="164" t="s">
        <v>207</v>
      </c>
      <c r="G37" s="533">
        <v>272.60000000000002</v>
      </c>
      <c r="H37" s="534">
        <v>272.60000000000002</v>
      </c>
      <c r="I37" s="534">
        <v>272.60000000000002</v>
      </c>
      <c r="J37" s="535">
        <v>272.60000000000002</v>
      </c>
      <c r="K37"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27260</v>
      </c>
    </row>
    <row r="38" spans="1:11" ht="14.5" thickBot="1">
      <c r="A38" s="157" t="s">
        <v>353</v>
      </c>
      <c r="B38" s="173" t="s">
        <v>352</v>
      </c>
      <c r="C38" s="158" t="s">
        <v>312</v>
      </c>
      <c r="D38" s="566">
        <v>20</v>
      </c>
      <c r="E38" s="536">
        <v>286.62</v>
      </c>
      <c r="F38" s="164" t="s">
        <v>207</v>
      </c>
      <c r="G38" s="537">
        <v>286.62</v>
      </c>
      <c r="H38" s="538">
        <v>286.62</v>
      </c>
      <c r="I38" s="538">
        <v>286.62</v>
      </c>
      <c r="J38" s="539">
        <v>286.62</v>
      </c>
      <c r="K38"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28662</v>
      </c>
    </row>
    <row r="39" spans="1:11" ht="14.5" thickBot="1">
      <c r="A39" s="157" t="s">
        <v>354</v>
      </c>
      <c r="B39" s="173" t="s">
        <v>352</v>
      </c>
      <c r="C39" s="158" t="s">
        <v>314</v>
      </c>
      <c r="D39" s="566">
        <v>20</v>
      </c>
      <c r="E39" s="536">
        <v>301.45999999999998</v>
      </c>
      <c r="F39" s="164" t="s">
        <v>207</v>
      </c>
      <c r="G39" s="537">
        <v>301.45999999999998</v>
      </c>
      <c r="H39" s="538">
        <v>301.45999999999998</v>
      </c>
      <c r="I39" s="538">
        <v>301.45999999999998</v>
      </c>
      <c r="J39" s="539">
        <v>301.45999999999998</v>
      </c>
      <c r="K39"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30146</v>
      </c>
    </row>
    <row r="40" spans="1:11" ht="14.5" thickBot="1">
      <c r="A40" s="157" t="s">
        <v>355</v>
      </c>
      <c r="B40" s="173" t="s">
        <v>352</v>
      </c>
      <c r="C40" s="158" t="s">
        <v>316</v>
      </c>
      <c r="D40" s="566">
        <v>20</v>
      </c>
      <c r="E40" s="536">
        <v>317.04000000000002</v>
      </c>
      <c r="F40" s="164" t="s">
        <v>207</v>
      </c>
      <c r="G40" s="537">
        <v>317.04000000000002</v>
      </c>
      <c r="H40" s="538">
        <v>317.04000000000002</v>
      </c>
      <c r="I40" s="538">
        <v>317.04000000000002</v>
      </c>
      <c r="J40" s="539">
        <v>317.04000000000002</v>
      </c>
      <c r="K40"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31704</v>
      </c>
    </row>
    <row r="41" spans="1:11" ht="27.5" thickBot="1">
      <c r="A41" s="157" t="s">
        <v>356</v>
      </c>
      <c r="B41" s="140" t="s">
        <v>352</v>
      </c>
      <c r="C41" s="160" t="s">
        <v>322</v>
      </c>
      <c r="D41" s="567">
        <v>20</v>
      </c>
      <c r="E41" s="536">
        <v>16.8</v>
      </c>
      <c r="F41" s="143" t="s">
        <v>207</v>
      </c>
      <c r="G41" s="144" t="s">
        <v>207</v>
      </c>
      <c r="H41" s="145" t="s">
        <v>207</v>
      </c>
      <c r="I41" s="145" t="s">
        <v>207</v>
      </c>
      <c r="J41" s="146" t="s">
        <v>207</v>
      </c>
      <c r="K41" s="156">
        <f>TBL_Lot_2_uPVC_Windows[[#This Row],[Volumes for evaluation purposes (for each band where applicable)]]*TBL_Lot_2_uPVC_Windows[[#This Row],[Single window]]</f>
        <v>336</v>
      </c>
    </row>
    <row r="42" spans="1:11" ht="27.5" thickBot="1">
      <c r="A42" s="161" t="s">
        <v>357</v>
      </c>
      <c r="B42" s="162" t="s">
        <v>352</v>
      </c>
      <c r="C42" s="163" t="s">
        <v>324</v>
      </c>
      <c r="D42" s="568">
        <v>20</v>
      </c>
      <c r="E42" s="546">
        <v>13.47</v>
      </c>
      <c r="F42" s="164" t="s">
        <v>207</v>
      </c>
      <c r="G42" s="165" t="s">
        <v>207</v>
      </c>
      <c r="H42" s="166" t="s">
        <v>207</v>
      </c>
      <c r="I42" s="166" t="s">
        <v>207</v>
      </c>
      <c r="J42" s="167" t="s">
        <v>207</v>
      </c>
      <c r="K42" s="156">
        <f>TBL_Lot_2_uPVC_Windows[[#This Row],[Volumes for evaluation purposes (for each band where applicable)]]*TBL_Lot_2_uPVC_Windows[[#This Row],[Single window]]</f>
        <v>269.40000000000003</v>
      </c>
    </row>
    <row r="43" spans="1:11" ht="14.5" thickBot="1">
      <c r="A43" s="153" t="s">
        <v>358</v>
      </c>
      <c r="B43" s="175" t="s">
        <v>359</v>
      </c>
      <c r="C43" s="155" t="s">
        <v>360</v>
      </c>
      <c r="D43" s="565">
        <v>20</v>
      </c>
      <c r="E43" s="532">
        <v>452.51</v>
      </c>
      <c r="F43" s="164" t="s">
        <v>207</v>
      </c>
      <c r="G43" s="533">
        <v>452.51</v>
      </c>
      <c r="H43" s="534">
        <v>452.51</v>
      </c>
      <c r="I43" s="534">
        <v>452.51</v>
      </c>
      <c r="J43" s="535">
        <v>452.51</v>
      </c>
      <c r="K43"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45251</v>
      </c>
    </row>
    <row r="44" spans="1:11" ht="14.5" thickBot="1">
      <c r="A44" s="157" t="s">
        <v>361</v>
      </c>
      <c r="B44" s="173" t="s">
        <v>359</v>
      </c>
      <c r="C44" s="158" t="s">
        <v>316</v>
      </c>
      <c r="D44" s="566">
        <v>20</v>
      </c>
      <c r="E44" s="536">
        <v>471.09</v>
      </c>
      <c r="F44" s="164" t="s">
        <v>207</v>
      </c>
      <c r="G44" s="537">
        <v>471.09</v>
      </c>
      <c r="H44" s="538">
        <v>471.09</v>
      </c>
      <c r="I44" s="538">
        <v>471.09</v>
      </c>
      <c r="J44" s="539">
        <v>471.09</v>
      </c>
      <c r="K44"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47109</v>
      </c>
    </row>
    <row r="45" spans="1:11" ht="14.5" thickBot="1">
      <c r="A45" s="157" t="s">
        <v>362</v>
      </c>
      <c r="B45" s="173" t="s">
        <v>359</v>
      </c>
      <c r="C45" s="158" t="s">
        <v>318</v>
      </c>
      <c r="D45" s="566">
        <v>20</v>
      </c>
      <c r="E45" s="536">
        <v>485.57</v>
      </c>
      <c r="F45" s="164" t="s">
        <v>207</v>
      </c>
      <c r="G45" s="537">
        <v>485.57</v>
      </c>
      <c r="H45" s="538">
        <v>485.57</v>
      </c>
      <c r="I45" s="538">
        <v>485.57</v>
      </c>
      <c r="J45" s="539">
        <v>485.57</v>
      </c>
      <c r="K45"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48557</v>
      </c>
    </row>
    <row r="46" spans="1:11" ht="14.5" thickBot="1">
      <c r="A46" s="157" t="s">
        <v>363</v>
      </c>
      <c r="B46" s="173" t="s">
        <v>359</v>
      </c>
      <c r="C46" s="158" t="s">
        <v>320</v>
      </c>
      <c r="D46" s="566">
        <v>20</v>
      </c>
      <c r="E46" s="536">
        <v>502.07</v>
      </c>
      <c r="F46" s="164" t="s">
        <v>207</v>
      </c>
      <c r="G46" s="537">
        <v>502.07</v>
      </c>
      <c r="H46" s="538">
        <v>502.07</v>
      </c>
      <c r="I46" s="538">
        <v>502.07</v>
      </c>
      <c r="J46" s="539">
        <v>502.07</v>
      </c>
      <c r="K46"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50207</v>
      </c>
    </row>
    <row r="47" spans="1:11" ht="27.5" thickBot="1">
      <c r="A47" s="157" t="s">
        <v>364</v>
      </c>
      <c r="B47" s="140" t="s">
        <v>359</v>
      </c>
      <c r="C47" s="160" t="s">
        <v>322</v>
      </c>
      <c r="D47" s="567">
        <v>30</v>
      </c>
      <c r="E47" s="536">
        <v>16.8</v>
      </c>
      <c r="F47" s="143" t="s">
        <v>207</v>
      </c>
      <c r="G47" s="144" t="s">
        <v>207</v>
      </c>
      <c r="H47" s="145" t="s">
        <v>207</v>
      </c>
      <c r="I47" s="145" t="s">
        <v>207</v>
      </c>
      <c r="J47" s="146" t="s">
        <v>207</v>
      </c>
      <c r="K47" s="156">
        <f>TBL_Lot_2_uPVC_Windows[[#This Row],[Volumes for evaluation purposes (for each band where applicable)]]*TBL_Lot_2_uPVC_Windows[[#This Row],[Single window]]</f>
        <v>504</v>
      </c>
    </row>
    <row r="48" spans="1:11" ht="27.5" thickBot="1">
      <c r="A48" s="157" t="s">
        <v>365</v>
      </c>
      <c r="B48" s="140" t="s">
        <v>359</v>
      </c>
      <c r="C48" s="160" t="s">
        <v>324</v>
      </c>
      <c r="D48" s="567">
        <v>30</v>
      </c>
      <c r="E48" s="536">
        <v>13.47</v>
      </c>
      <c r="F48" s="143" t="s">
        <v>207</v>
      </c>
      <c r="G48" s="144" t="s">
        <v>207</v>
      </c>
      <c r="H48" s="145" t="s">
        <v>207</v>
      </c>
      <c r="I48" s="145" t="s">
        <v>207</v>
      </c>
      <c r="J48" s="146" t="s">
        <v>207</v>
      </c>
      <c r="K48" s="156">
        <f>TBL_Lot_2_uPVC_Windows[[#This Row],[Volumes for evaluation purposes (for each band where applicable)]]*TBL_Lot_2_uPVC_Windows[[#This Row],[Single window]]</f>
        <v>404.1</v>
      </c>
    </row>
    <row r="49" spans="1:11" ht="14.5" thickBot="1">
      <c r="A49" s="161" t="s">
        <v>366</v>
      </c>
      <c r="B49" s="162" t="s">
        <v>359</v>
      </c>
      <c r="C49" s="163" t="s">
        <v>326</v>
      </c>
      <c r="D49" s="568">
        <v>30</v>
      </c>
      <c r="E49" s="546">
        <v>15.31</v>
      </c>
      <c r="F49" s="164" t="s">
        <v>207</v>
      </c>
      <c r="G49" s="165" t="s">
        <v>207</v>
      </c>
      <c r="H49" s="166" t="s">
        <v>207</v>
      </c>
      <c r="I49" s="166" t="s">
        <v>207</v>
      </c>
      <c r="J49" s="167" t="s">
        <v>207</v>
      </c>
      <c r="K49" s="156">
        <f>TBL_Lot_2_uPVC_Windows[[#This Row],[Volumes for evaluation purposes (for each band where applicable)]]*TBL_Lot_2_uPVC_Windows[[#This Row],[Single window]]</f>
        <v>459.3</v>
      </c>
    </row>
    <row r="50" spans="1:11" ht="14.5" thickBot="1">
      <c r="A50" s="153" t="s">
        <v>367</v>
      </c>
      <c r="B50" s="175" t="s">
        <v>368</v>
      </c>
      <c r="C50" s="155" t="s">
        <v>360</v>
      </c>
      <c r="D50" s="565">
        <v>20</v>
      </c>
      <c r="E50" s="532">
        <v>451.58</v>
      </c>
      <c r="F50" s="164" t="s">
        <v>207</v>
      </c>
      <c r="G50" s="532">
        <v>451.58</v>
      </c>
      <c r="H50" s="532">
        <v>451.58</v>
      </c>
      <c r="I50" s="532">
        <v>451.58</v>
      </c>
      <c r="J50" s="532">
        <v>451.58</v>
      </c>
      <c r="K50"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45158</v>
      </c>
    </row>
    <row r="51" spans="1:11" ht="14.5" thickBot="1">
      <c r="A51" s="157" t="s">
        <v>369</v>
      </c>
      <c r="B51" s="173" t="s">
        <v>368</v>
      </c>
      <c r="C51" s="158" t="s">
        <v>316</v>
      </c>
      <c r="D51" s="566">
        <v>20</v>
      </c>
      <c r="E51" s="536">
        <v>474.19</v>
      </c>
      <c r="F51" s="164" t="s">
        <v>207</v>
      </c>
      <c r="G51" s="536">
        <v>474.19</v>
      </c>
      <c r="H51" s="536">
        <v>474.19</v>
      </c>
      <c r="I51" s="536">
        <v>474.19</v>
      </c>
      <c r="J51" s="536">
        <v>474.19</v>
      </c>
      <c r="K51"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47419</v>
      </c>
    </row>
    <row r="52" spans="1:11" ht="14.5" thickBot="1">
      <c r="A52" s="157" t="s">
        <v>370</v>
      </c>
      <c r="B52" s="173" t="s">
        <v>368</v>
      </c>
      <c r="C52" s="158" t="s">
        <v>318</v>
      </c>
      <c r="D52" s="566">
        <v>20</v>
      </c>
      <c r="E52" s="536">
        <v>491.2</v>
      </c>
      <c r="F52" s="164" t="s">
        <v>207</v>
      </c>
      <c r="G52" s="536">
        <v>491.2</v>
      </c>
      <c r="H52" s="536">
        <v>491.2</v>
      </c>
      <c r="I52" s="536">
        <v>491.2</v>
      </c>
      <c r="J52" s="536">
        <v>491.2</v>
      </c>
      <c r="K52"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49120</v>
      </c>
    </row>
    <row r="53" spans="1:11" ht="14.5" thickBot="1">
      <c r="A53" s="157" t="s">
        <v>371</v>
      </c>
      <c r="B53" s="173" t="s">
        <v>368</v>
      </c>
      <c r="C53" s="158" t="s">
        <v>320</v>
      </c>
      <c r="D53" s="566">
        <v>20</v>
      </c>
      <c r="E53" s="536">
        <v>505.61</v>
      </c>
      <c r="F53" s="164" t="s">
        <v>207</v>
      </c>
      <c r="G53" s="536">
        <v>505.61</v>
      </c>
      <c r="H53" s="536">
        <v>505.61</v>
      </c>
      <c r="I53" s="536">
        <v>505.61</v>
      </c>
      <c r="J53" s="536">
        <v>505.61</v>
      </c>
      <c r="K53"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50561</v>
      </c>
    </row>
    <row r="54" spans="1:11" ht="14.5" thickBot="1">
      <c r="A54" s="157" t="s">
        <v>372</v>
      </c>
      <c r="B54" s="173" t="s">
        <v>368</v>
      </c>
      <c r="C54" s="158" t="s">
        <v>373</v>
      </c>
      <c r="D54" s="566">
        <v>20</v>
      </c>
      <c r="E54" s="536">
        <v>516.70000000000005</v>
      </c>
      <c r="F54" s="164" t="s">
        <v>207</v>
      </c>
      <c r="G54" s="536">
        <v>516.70000000000005</v>
      </c>
      <c r="H54" s="536">
        <v>516.70000000000005</v>
      </c>
      <c r="I54" s="536">
        <v>516.70000000000005</v>
      </c>
      <c r="J54" s="536">
        <v>516.70000000000005</v>
      </c>
      <c r="K54"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51670</v>
      </c>
    </row>
    <row r="55" spans="1:11" ht="14.5" thickBot="1">
      <c r="A55" s="157" t="s">
        <v>374</v>
      </c>
      <c r="B55" s="173" t="s">
        <v>368</v>
      </c>
      <c r="C55" s="158" t="s">
        <v>375</v>
      </c>
      <c r="D55" s="566">
        <v>20</v>
      </c>
      <c r="E55" s="536">
        <v>533.71</v>
      </c>
      <c r="F55" s="164" t="s">
        <v>207</v>
      </c>
      <c r="G55" s="536">
        <v>533.71</v>
      </c>
      <c r="H55" s="536">
        <v>533.71</v>
      </c>
      <c r="I55" s="536">
        <v>533.71</v>
      </c>
      <c r="J55" s="536">
        <v>533.71</v>
      </c>
      <c r="K55"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53371</v>
      </c>
    </row>
    <row r="56" spans="1:11" ht="27.5" thickBot="1">
      <c r="A56" s="157" t="s">
        <v>376</v>
      </c>
      <c r="B56" s="140" t="s">
        <v>368</v>
      </c>
      <c r="C56" s="160" t="s">
        <v>322</v>
      </c>
      <c r="D56" s="567">
        <v>30</v>
      </c>
      <c r="E56" s="536">
        <v>16.8</v>
      </c>
      <c r="F56" s="143" t="s">
        <v>207</v>
      </c>
      <c r="G56" s="144" t="s">
        <v>207</v>
      </c>
      <c r="H56" s="145" t="s">
        <v>207</v>
      </c>
      <c r="I56" s="145" t="s">
        <v>207</v>
      </c>
      <c r="J56" s="146" t="s">
        <v>207</v>
      </c>
      <c r="K56" s="156">
        <f>TBL_Lot_2_uPVC_Windows[[#This Row],[Volumes for evaluation purposes (for each band where applicable)]]*TBL_Lot_2_uPVC_Windows[[#This Row],[Single window]]</f>
        <v>504</v>
      </c>
    </row>
    <row r="57" spans="1:11" ht="27.5" thickBot="1">
      <c r="A57" s="157" t="s">
        <v>377</v>
      </c>
      <c r="B57" s="140" t="s">
        <v>368</v>
      </c>
      <c r="C57" s="160" t="s">
        <v>324</v>
      </c>
      <c r="D57" s="567">
        <v>30</v>
      </c>
      <c r="E57" s="536">
        <v>13.47</v>
      </c>
      <c r="F57" s="143" t="s">
        <v>207</v>
      </c>
      <c r="G57" s="144" t="s">
        <v>207</v>
      </c>
      <c r="H57" s="145" t="s">
        <v>207</v>
      </c>
      <c r="I57" s="145" t="s">
        <v>207</v>
      </c>
      <c r="J57" s="146" t="s">
        <v>207</v>
      </c>
      <c r="K57" s="156">
        <f>TBL_Lot_2_uPVC_Windows[[#This Row],[Volumes for evaluation purposes (for each band where applicable)]]*TBL_Lot_2_uPVC_Windows[[#This Row],[Single window]]</f>
        <v>404.1</v>
      </c>
    </row>
    <row r="58" spans="1:11" ht="14.5" thickBot="1">
      <c r="A58" s="161" t="s">
        <v>378</v>
      </c>
      <c r="B58" s="162" t="s">
        <v>368</v>
      </c>
      <c r="C58" s="163" t="s">
        <v>326</v>
      </c>
      <c r="D58" s="568">
        <v>30</v>
      </c>
      <c r="E58" s="546">
        <v>15.31</v>
      </c>
      <c r="F58" s="164" t="s">
        <v>207</v>
      </c>
      <c r="G58" s="165" t="s">
        <v>207</v>
      </c>
      <c r="H58" s="166" t="s">
        <v>207</v>
      </c>
      <c r="I58" s="166" t="s">
        <v>207</v>
      </c>
      <c r="J58" s="167" t="s">
        <v>207</v>
      </c>
      <c r="K58" s="156">
        <f>TBL_Lot_2_uPVC_Windows[[#This Row],[Volumes for evaluation purposes (for each band where applicable)]]*TBL_Lot_2_uPVC_Windows[[#This Row],[Single window]]</f>
        <v>459.3</v>
      </c>
    </row>
    <row r="59" spans="1:11" ht="14.5" thickBot="1">
      <c r="A59" s="153" t="s">
        <v>379</v>
      </c>
      <c r="B59" s="175" t="s">
        <v>380</v>
      </c>
      <c r="C59" s="155" t="s">
        <v>381</v>
      </c>
      <c r="D59" s="565">
        <v>20</v>
      </c>
      <c r="E59" s="532">
        <v>399.38</v>
      </c>
      <c r="F59" s="532">
        <v>399.38</v>
      </c>
      <c r="G59" s="533">
        <v>399.38</v>
      </c>
      <c r="H59" s="534">
        <v>399.38</v>
      </c>
      <c r="I59" s="534">
        <v>399.38</v>
      </c>
      <c r="J59" s="535">
        <v>399.38</v>
      </c>
      <c r="K59"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47925.599999999999</v>
      </c>
    </row>
    <row r="60" spans="1:11" ht="14.5" thickBot="1">
      <c r="A60" s="157" t="s">
        <v>382</v>
      </c>
      <c r="B60" s="173" t="s">
        <v>380</v>
      </c>
      <c r="C60" s="158" t="s">
        <v>318</v>
      </c>
      <c r="D60" s="566">
        <v>20</v>
      </c>
      <c r="E60" s="536">
        <v>412.74</v>
      </c>
      <c r="F60" s="536">
        <v>412.74</v>
      </c>
      <c r="G60" s="537">
        <v>412.74</v>
      </c>
      <c r="H60" s="538">
        <v>412.74</v>
      </c>
      <c r="I60" s="538">
        <v>412.74</v>
      </c>
      <c r="J60" s="539">
        <v>412.74</v>
      </c>
      <c r="K60"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49528.800000000003</v>
      </c>
    </row>
    <row r="61" spans="1:11" ht="14.5" thickBot="1">
      <c r="A61" s="157" t="s">
        <v>383</v>
      </c>
      <c r="B61" s="173" t="s">
        <v>380</v>
      </c>
      <c r="C61" s="158" t="s">
        <v>320</v>
      </c>
      <c r="D61" s="566">
        <v>20</v>
      </c>
      <c r="E61" s="536">
        <v>428.22</v>
      </c>
      <c r="F61" s="536">
        <v>428.22</v>
      </c>
      <c r="G61" s="537">
        <v>428.22</v>
      </c>
      <c r="H61" s="538">
        <v>428.22</v>
      </c>
      <c r="I61" s="538">
        <v>428.22</v>
      </c>
      <c r="J61" s="539">
        <v>428.22</v>
      </c>
      <c r="K61"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51386.400000000009</v>
      </c>
    </row>
    <row r="62" spans="1:11" ht="27.5" thickBot="1">
      <c r="A62" s="157" t="s">
        <v>384</v>
      </c>
      <c r="B62" s="140" t="s">
        <v>380</v>
      </c>
      <c r="C62" s="160" t="s">
        <v>385</v>
      </c>
      <c r="D62" s="567">
        <v>30</v>
      </c>
      <c r="E62" s="536">
        <v>16.8</v>
      </c>
      <c r="F62" s="143" t="s">
        <v>207</v>
      </c>
      <c r="G62" s="144" t="s">
        <v>207</v>
      </c>
      <c r="H62" s="145" t="s">
        <v>207</v>
      </c>
      <c r="I62" s="145" t="s">
        <v>207</v>
      </c>
      <c r="J62" s="146" t="s">
        <v>207</v>
      </c>
      <c r="K62" s="156">
        <f>TBL_Lot_2_uPVC_Windows[[#This Row],[Volumes for evaluation purposes (for each band where applicable)]]*TBL_Lot_2_uPVC_Windows[[#This Row],[Single window]]</f>
        <v>504</v>
      </c>
    </row>
    <row r="63" spans="1:11" ht="27.5" thickBot="1">
      <c r="A63" s="161" t="s">
        <v>386</v>
      </c>
      <c r="B63" s="162" t="s">
        <v>380</v>
      </c>
      <c r="C63" s="163" t="s">
        <v>324</v>
      </c>
      <c r="D63" s="568">
        <v>30</v>
      </c>
      <c r="E63" s="546">
        <v>13.47</v>
      </c>
      <c r="F63" s="164" t="s">
        <v>207</v>
      </c>
      <c r="G63" s="165" t="s">
        <v>207</v>
      </c>
      <c r="H63" s="166" t="s">
        <v>207</v>
      </c>
      <c r="I63" s="166" t="s">
        <v>207</v>
      </c>
      <c r="J63" s="167" t="s">
        <v>207</v>
      </c>
      <c r="K63" s="156">
        <f>TBL_Lot_2_uPVC_Windows[[#This Row],[Volumes for evaluation purposes (for each band where applicable)]]*TBL_Lot_2_uPVC_Windows[[#This Row],[Single window]]</f>
        <v>404.1</v>
      </c>
    </row>
    <row r="64" spans="1:11" ht="14.5" thickBot="1">
      <c r="A64" s="153" t="s">
        <v>387</v>
      </c>
      <c r="B64" s="175" t="s">
        <v>388</v>
      </c>
      <c r="C64" s="155" t="s">
        <v>360</v>
      </c>
      <c r="D64" s="565">
        <v>20</v>
      </c>
      <c r="E64" s="532">
        <v>389.66</v>
      </c>
      <c r="F64" s="164" t="s">
        <v>207</v>
      </c>
      <c r="G64" s="533">
        <v>389.66</v>
      </c>
      <c r="H64" s="534">
        <v>389.66</v>
      </c>
      <c r="I64" s="534">
        <v>389.66</v>
      </c>
      <c r="J64" s="535">
        <v>389.66</v>
      </c>
      <c r="K64"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38966</v>
      </c>
    </row>
    <row r="65" spans="1:11" ht="14.5" thickBot="1">
      <c r="A65" s="157" t="s">
        <v>389</v>
      </c>
      <c r="B65" s="173" t="s">
        <v>388</v>
      </c>
      <c r="C65" s="158" t="s">
        <v>316</v>
      </c>
      <c r="D65" s="566">
        <v>20</v>
      </c>
      <c r="E65" s="536">
        <v>402.42</v>
      </c>
      <c r="F65" s="164" t="s">
        <v>207</v>
      </c>
      <c r="G65" s="537">
        <v>402.42</v>
      </c>
      <c r="H65" s="538">
        <v>402.42</v>
      </c>
      <c r="I65" s="538">
        <v>402.42</v>
      </c>
      <c r="J65" s="539">
        <v>402.42</v>
      </c>
      <c r="K65"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40242</v>
      </c>
    </row>
    <row r="66" spans="1:11" ht="14.5" thickBot="1">
      <c r="A66" s="157" t="s">
        <v>390</v>
      </c>
      <c r="B66" s="173" t="s">
        <v>388</v>
      </c>
      <c r="C66" s="158" t="s">
        <v>318</v>
      </c>
      <c r="D66" s="566">
        <v>20</v>
      </c>
      <c r="E66" s="536">
        <v>417.06</v>
      </c>
      <c r="F66" s="164" t="s">
        <v>207</v>
      </c>
      <c r="G66" s="537">
        <v>417.06</v>
      </c>
      <c r="H66" s="538">
        <v>417.06</v>
      </c>
      <c r="I66" s="538">
        <v>417.06</v>
      </c>
      <c r="J66" s="539">
        <v>417.06</v>
      </c>
      <c r="K66"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41706</v>
      </c>
    </row>
    <row r="67" spans="1:11" ht="14.5" thickBot="1">
      <c r="A67" s="157" t="s">
        <v>391</v>
      </c>
      <c r="B67" s="173" t="s">
        <v>388</v>
      </c>
      <c r="C67" s="158" t="s">
        <v>320</v>
      </c>
      <c r="D67" s="566">
        <v>20</v>
      </c>
      <c r="E67" s="536">
        <v>429.24</v>
      </c>
      <c r="F67" s="164" t="s">
        <v>207</v>
      </c>
      <c r="G67" s="537">
        <v>429.24</v>
      </c>
      <c r="H67" s="538">
        <v>429.24</v>
      </c>
      <c r="I67" s="538">
        <v>429.24</v>
      </c>
      <c r="J67" s="539">
        <v>429.24</v>
      </c>
      <c r="K67"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42924</v>
      </c>
    </row>
    <row r="68" spans="1:11" ht="14.5" thickBot="1">
      <c r="A68" s="157" t="s">
        <v>392</v>
      </c>
      <c r="B68" s="173" t="s">
        <v>388</v>
      </c>
      <c r="C68" s="158" t="s">
        <v>373</v>
      </c>
      <c r="D68" s="566">
        <v>20</v>
      </c>
      <c r="E68" s="536">
        <v>447.38</v>
      </c>
      <c r="F68" s="164" t="s">
        <v>207</v>
      </c>
      <c r="G68" s="537">
        <v>447.38</v>
      </c>
      <c r="H68" s="538">
        <v>447.38</v>
      </c>
      <c r="I68" s="538">
        <v>447.38</v>
      </c>
      <c r="J68" s="539">
        <v>447.38</v>
      </c>
      <c r="K68"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44738</v>
      </c>
    </row>
    <row r="69" spans="1:11" ht="27.5" thickBot="1">
      <c r="A69" s="157" t="s">
        <v>393</v>
      </c>
      <c r="B69" s="140" t="s">
        <v>388</v>
      </c>
      <c r="C69" s="160" t="s">
        <v>322</v>
      </c>
      <c r="D69" s="567">
        <v>30</v>
      </c>
      <c r="E69" s="536">
        <v>16.8</v>
      </c>
      <c r="F69" s="143" t="s">
        <v>207</v>
      </c>
      <c r="G69" s="144" t="s">
        <v>207</v>
      </c>
      <c r="H69" s="145" t="s">
        <v>207</v>
      </c>
      <c r="I69" s="145" t="s">
        <v>207</v>
      </c>
      <c r="J69" s="146" t="s">
        <v>207</v>
      </c>
      <c r="K69" s="156">
        <f>TBL_Lot_2_uPVC_Windows[[#This Row],[Volumes for evaluation purposes (for each band where applicable)]]*TBL_Lot_2_uPVC_Windows[[#This Row],[Single window]]</f>
        <v>504</v>
      </c>
    </row>
    <row r="70" spans="1:11" ht="27.5" thickBot="1">
      <c r="A70" s="161" t="s">
        <v>394</v>
      </c>
      <c r="B70" s="162" t="s">
        <v>388</v>
      </c>
      <c r="C70" s="163" t="s">
        <v>324</v>
      </c>
      <c r="D70" s="568">
        <v>30</v>
      </c>
      <c r="E70" s="546">
        <v>13.47</v>
      </c>
      <c r="F70" s="164" t="s">
        <v>207</v>
      </c>
      <c r="G70" s="165" t="s">
        <v>207</v>
      </c>
      <c r="H70" s="166" t="s">
        <v>207</v>
      </c>
      <c r="I70" s="166" t="s">
        <v>207</v>
      </c>
      <c r="J70" s="167" t="s">
        <v>207</v>
      </c>
      <c r="K70" s="156">
        <f>TBL_Lot_2_uPVC_Windows[[#This Row],[Volumes for evaluation purposes (for each band where applicable)]]*TBL_Lot_2_uPVC_Windows[[#This Row],[Single window]]</f>
        <v>404.1</v>
      </c>
    </row>
    <row r="71" spans="1:11" ht="14.5" thickBot="1">
      <c r="A71" s="153" t="s">
        <v>395</v>
      </c>
      <c r="B71" s="175" t="s">
        <v>396</v>
      </c>
      <c r="C71" s="155" t="s">
        <v>397</v>
      </c>
      <c r="D71" s="565">
        <v>20</v>
      </c>
      <c r="E71" s="532">
        <v>635.4</v>
      </c>
      <c r="F71" s="164" t="s">
        <v>207</v>
      </c>
      <c r="G71" s="533">
        <v>635.4</v>
      </c>
      <c r="H71" s="534">
        <v>635.4</v>
      </c>
      <c r="I71" s="534">
        <v>635.4</v>
      </c>
      <c r="J71" s="535">
        <v>635.4</v>
      </c>
      <c r="K71"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63540</v>
      </c>
    </row>
    <row r="72" spans="1:11" ht="14.5" thickBot="1">
      <c r="A72" s="157" t="s">
        <v>398</v>
      </c>
      <c r="B72" s="173" t="s">
        <v>396</v>
      </c>
      <c r="C72" s="158" t="s">
        <v>320</v>
      </c>
      <c r="D72" s="566">
        <v>20</v>
      </c>
      <c r="E72" s="536">
        <v>654.83000000000004</v>
      </c>
      <c r="F72" s="164" t="s">
        <v>207</v>
      </c>
      <c r="G72" s="537">
        <v>654.83000000000004</v>
      </c>
      <c r="H72" s="538">
        <v>654.83000000000004</v>
      </c>
      <c r="I72" s="538">
        <v>654.83000000000004</v>
      </c>
      <c r="J72" s="539">
        <v>654.83000000000004</v>
      </c>
      <c r="K72"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65483</v>
      </c>
    </row>
    <row r="73" spans="1:11" ht="14.5" thickBot="1">
      <c r="A73" s="157" t="s">
        <v>399</v>
      </c>
      <c r="B73" s="173" t="s">
        <v>396</v>
      </c>
      <c r="C73" s="158" t="s">
        <v>373</v>
      </c>
      <c r="D73" s="566">
        <v>20</v>
      </c>
      <c r="E73" s="536">
        <v>669.36</v>
      </c>
      <c r="F73" s="164" t="s">
        <v>207</v>
      </c>
      <c r="G73" s="537">
        <v>669.36</v>
      </c>
      <c r="H73" s="538">
        <v>669.36</v>
      </c>
      <c r="I73" s="538">
        <v>669.36</v>
      </c>
      <c r="J73" s="539">
        <v>669.36</v>
      </c>
      <c r="K73"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66936</v>
      </c>
    </row>
    <row r="74" spans="1:11" ht="14.5" thickBot="1">
      <c r="A74" s="157" t="s">
        <v>400</v>
      </c>
      <c r="B74" s="173" t="s">
        <v>396</v>
      </c>
      <c r="C74" s="158" t="s">
        <v>375</v>
      </c>
      <c r="D74" s="566">
        <v>20</v>
      </c>
      <c r="E74" s="536">
        <v>686.67</v>
      </c>
      <c r="F74" s="164" t="s">
        <v>207</v>
      </c>
      <c r="G74" s="537">
        <v>686.67</v>
      </c>
      <c r="H74" s="538">
        <v>686.67</v>
      </c>
      <c r="I74" s="538">
        <v>686.67</v>
      </c>
      <c r="J74" s="539">
        <v>686.67</v>
      </c>
      <c r="K74"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68667</v>
      </c>
    </row>
    <row r="75" spans="1:11" ht="14.5" thickBot="1">
      <c r="A75" s="157" t="s">
        <v>401</v>
      </c>
      <c r="B75" s="173" t="s">
        <v>396</v>
      </c>
      <c r="C75" s="158" t="s">
        <v>402</v>
      </c>
      <c r="D75" s="566">
        <v>20</v>
      </c>
      <c r="E75" s="536">
        <v>702.48</v>
      </c>
      <c r="F75" s="164" t="s">
        <v>207</v>
      </c>
      <c r="G75" s="537">
        <v>702.48</v>
      </c>
      <c r="H75" s="538">
        <v>702.48</v>
      </c>
      <c r="I75" s="538">
        <v>702.48</v>
      </c>
      <c r="J75" s="539">
        <v>702.48</v>
      </c>
      <c r="K75"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70248</v>
      </c>
    </row>
    <row r="76" spans="1:11" ht="14.5" thickBot="1">
      <c r="A76" s="157" t="s">
        <v>403</v>
      </c>
      <c r="B76" s="173" t="s">
        <v>396</v>
      </c>
      <c r="C76" s="158" t="s">
        <v>404</v>
      </c>
      <c r="D76" s="566">
        <v>20</v>
      </c>
      <c r="E76" s="536">
        <v>717.7</v>
      </c>
      <c r="F76" s="164" t="s">
        <v>207</v>
      </c>
      <c r="G76" s="537">
        <v>717.7</v>
      </c>
      <c r="H76" s="538">
        <v>717.7</v>
      </c>
      <c r="I76" s="538">
        <v>717.7</v>
      </c>
      <c r="J76" s="539">
        <v>717.7</v>
      </c>
      <c r="K76"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71770</v>
      </c>
    </row>
    <row r="77" spans="1:11" ht="14.5" thickBot="1">
      <c r="A77" s="157" t="s">
        <v>405</v>
      </c>
      <c r="B77" s="173" t="s">
        <v>396</v>
      </c>
      <c r="C77" s="158" t="s">
        <v>406</v>
      </c>
      <c r="D77" s="566">
        <v>20</v>
      </c>
      <c r="E77" s="536">
        <v>733.31</v>
      </c>
      <c r="F77" s="164" t="s">
        <v>207</v>
      </c>
      <c r="G77" s="537">
        <v>733.31</v>
      </c>
      <c r="H77" s="538">
        <v>733.31</v>
      </c>
      <c r="I77" s="538">
        <v>733.31</v>
      </c>
      <c r="J77" s="539">
        <v>733.31</v>
      </c>
      <c r="K77"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73331</v>
      </c>
    </row>
    <row r="78" spans="1:11" ht="27.5" thickBot="1">
      <c r="A78" s="157" t="s">
        <v>407</v>
      </c>
      <c r="B78" s="140" t="s">
        <v>396</v>
      </c>
      <c r="C78" s="160" t="s">
        <v>322</v>
      </c>
      <c r="D78" s="567">
        <v>30</v>
      </c>
      <c r="E78" s="536">
        <v>16.8</v>
      </c>
      <c r="F78" s="143" t="s">
        <v>207</v>
      </c>
      <c r="G78" s="144" t="s">
        <v>207</v>
      </c>
      <c r="H78" s="145" t="s">
        <v>207</v>
      </c>
      <c r="I78" s="145" t="s">
        <v>207</v>
      </c>
      <c r="J78" s="146" t="s">
        <v>207</v>
      </c>
      <c r="K78" s="156">
        <f>TBL_Lot_2_uPVC_Windows[[#This Row],[Volumes for evaluation purposes (for each band where applicable)]]*TBL_Lot_2_uPVC_Windows[[#This Row],[Single window]]</f>
        <v>504</v>
      </c>
    </row>
    <row r="79" spans="1:11" ht="27.5" thickBot="1">
      <c r="A79" s="157" t="s">
        <v>408</v>
      </c>
      <c r="B79" s="140" t="s">
        <v>396</v>
      </c>
      <c r="C79" s="160" t="s">
        <v>324</v>
      </c>
      <c r="D79" s="567">
        <v>30</v>
      </c>
      <c r="E79" s="536">
        <v>13.47</v>
      </c>
      <c r="F79" s="143" t="s">
        <v>207</v>
      </c>
      <c r="G79" s="144" t="s">
        <v>207</v>
      </c>
      <c r="H79" s="145" t="s">
        <v>207</v>
      </c>
      <c r="I79" s="145" t="s">
        <v>207</v>
      </c>
      <c r="J79" s="146" t="s">
        <v>207</v>
      </c>
      <c r="K79" s="156">
        <f>TBL_Lot_2_uPVC_Windows[[#This Row],[Volumes for evaluation purposes (for each band where applicable)]]*TBL_Lot_2_uPVC_Windows[[#This Row],[Single window]]</f>
        <v>404.1</v>
      </c>
    </row>
    <row r="80" spans="1:11" ht="14.5" thickBot="1">
      <c r="A80" s="161" t="s">
        <v>409</v>
      </c>
      <c r="B80" s="162" t="s">
        <v>396</v>
      </c>
      <c r="C80" s="163" t="s">
        <v>326</v>
      </c>
      <c r="D80" s="568">
        <v>30</v>
      </c>
      <c r="E80" s="546">
        <v>15.31</v>
      </c>
      <c r="F80" s="164" t="s">
        <v>207</v>
      </c>
      <c r="G80" s="165" t="s">
        <v>207</v>
      </c>
      <c r="H80" s="166" t="s">
        <v>207</v>
      </c>
      <c r="I80" s="166" t="s">
        <v>207</v>
      </c>
      <c r="J80" s="167" t="s">
        <v>207</v>
      </c>
      <c r="K80" s="156">
        <f>TBL_Lot_2_uPVC_Windows[[#This Row],[Volumes for evaluation purposes (for each band where applicable)]]*TBL_Lot_2_uPVC_Windows[[#This Row],[Single window]]</f>
        <v>459.3</v>
      </c>
    </row>
    <row r="81" spans="1:11" ht="14.5" thickBot="1">
      <c r="A81" s="153" t="s">
        <v>410</v>
      </c>
      <c r="B81" s="175" t="s">
        <v>411</v>
      </c>
      <c r="C81" s="155" t="s">
        <v>412</v>
      </c>
      <c r="D81" s="565">
        <v>20</v>
      </c>
      <c r="E81" s="532">
        <v>336.08</v>
      </c>
      <c r="F81" s="532">
        <v>336.08</v>
      </c>
      <c r="G81" s="533">
        <v>336.08</v>
      </c>
      <c r="H81" s="534">
        <v>336.08</v>
      </c>
      <c r="I81" s="534">
        <v>336.08</v>
      </c>
      <c r="J81" s="535">
        <v>336.08</v>
      </c>
      <c r="K81"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40329.599999999999</v>
      </c>
    </row>
    <row r="82" spans="1:11" ht="14.5" thickBot="1">
      <c r="A82" s="157" t="s">
        <v>413</v>
      </c>
      <c r="B82" s="173" t="s">
        <v>411</v>
      </c>
      <c r="C82" s="158" t="s">
        <v>314</v>
      </c>
      <c r="D82" s="566">
        <v>20</v>
      </c>
      <c r="E82" s="536">
        <v>346.09</v>
      </c>
      <c r="F82" s="536">
        <v>346.09</v>
      </c>
      <c r="G82" s="537">
        <v>346.09</v>
      </c>
      <c r="H82" s="538">
        <v>346.09</v>
      </c>
      <c r="I82" s="538">
        <v>346.09</v>
      </c>
      <c r="J82" s="539">
        <v>346.09</v>
      </c>
      <c r="K82"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41530.800000000003</v>
      </c>
    </row>
    <row r="83" spans="1:11" ht="14.5" thickBot="1">
      <c r="A83" s="157" t="s">
        <v>414</v>
      </c>
      <c r="B83" s="173" t="s">
        <v>411</v>
      </c>
      <c r="C83" s="158" t="s">
        <v>316</v>
      </c>
      <c r="D83" s="566">
        <v>20</v>
      </c>
      <c r="E83" s="536">
        <v>359.6</v>
      </c>
      <c r="F83" s="536">
        <v>359.6</v>
      </c>
      <c r="G83" s="537">
        <v>359.6</v>
      </c>
      <c r="H83" s="538">
        <v>359.6</v>
      </c>
      <c r="I83" s="538">
        <v>359.6</v>
      </c>
      <c r="J83" s="539">
        <v>359.6</v>
      </c>
      <c r="K83"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43152</v>
      </c>
    </row>
    <row r="84" spans="1:11" ht="14.5" thickBot="1">
      <c r="A84" s="157" t="s">
        <v>415</v>
      </c>
      <c r="B84" s="173" t="s">
        <v>411</v>
      </c>
      <c r="C84" s="158" t="s">
        <v>318</v>
      </c>
      <c r="D84" s="566">
        <v>20</v>
      </c>
      <c r="E84" s="536">
        <v>374.13</v>
      </c>
      <c r="F84" s="536">
        <v>374.13</v>
      </c>
      <c r="G84" s="537">
        <v>374.13</v>
      </c>
      <c r="H84" s="538">
        <v>374.13</v>
      </c>
      <c r="I84" s="538">
        <v>374.13</v>
      </c>
      <c r="J84" s="539">
        <v>374.13</v>
      </c>
      <c r="K84"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44895.6</v>
      </c>
    </row>
    <row r="85" spans="1:11" ht="14.5" thickBot="1">
      <c r="A85" s="157" t="s">
        <v>416</v>
      </c>
      <c r="B85" s="173" t="s">
        <v>411</v>
      </c>
      <c r="C85" s="158" t="s">
        <v>320</v>
      </c>
      <c r="D85" s="566">
        <v>20</v>
      </c>
      <c r="E85" s="536">
        <v>392.35</v>
      </c>
      <c r="F85" s="536">
        <v>392.35</v>
      </c>
      <c r="G85" s="537">
        <v>392.35</v>
      </c>
      <c r="H85" s="538">
        <v>392.35</v>
      </c>
      <c r="I85" s="538">
        <v>392.35</v>
      </c>
      <c r="J85" s="539">
        <v>392.35</v>
      </c>
      <c r="K85"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47082</v>
      </c>
    </row>
    <row r="86" spans="1:11" ht="27.5" thickBot="1">
      <c r="A86" s="157" t="s">
        <v>417</v>
      </c>
      <c r="B86" s="140" t="s">
        <v>411</v>
      </c>
      <c r="C86" s="160" t="s">
        <v>322</v>
      </c>
      <c r="D86" s="567">
        <v>30</v>
      </c>
      <c r="E86" s="536">
        <v>16.8</v>
      </c>
      <c r="F86" s="143" t="s">
        <v>207</v>
      </c>
      <c r="G86" s="144" t="s">
        <v>207</v>
      </c>
      <c r="H86" s="145" t="s">
        <v>207</v>
      </c>
      <c r="I86" s="145" t="s">
        <v>207</v>
      </c>
      <c r="J86" s="146" t="s">
        <v>207</v>
      </c>
      <c r="K86" s="156">
        <f>TBL_Lot_2_uPVC_Windows[[#This Row],[Volumes for evaluation purposes (for each band where applicable)]]*TBL_Lot_2_uPVC_Windows[[#This Row],[Single window]]</f>
        <v>504</v>
      </c>
    </row>
    <row r="87" spans="1:11" ht="27.5" thickBot="1">
      <c r="A87" s="157" t="s">
        <v>418</v>
      </c>
      <c r="B87" s="140" t="s">
        <v>411</v>
      </c>
      <c r="C87" s="160" t="s">
        <v>324</v>
      </c>
      <c r="D87" s="567">
        <v>30</v>
      </c>
      <c r="E87" s="536">
        <v>13.47</v>
      </c>
      <c r="F87" s="143" t="s">
        <v>207</v>
      </c>
      <c r="G87" s="144" t="s">
        <v>207</v>
      </c>
      <c r="H87" s="145" t="s">
        <v>207</v>
      </c>
      <c r="I87" s="145" t="s">
        <v>207</v>
      </c>
      <c r="J87" s="146" t="s">
        <v>207</v>
      </c>
      <c r="K87" s="156">
        <f>TBL_Lot_2_uPVC_Windows[[#This Row],[Volumes for evaluation purposes (for each band where applicable)]]*TBL_Lot_2_uPVC_Windows[[#This Row],[Single window]]</f>
        <v>404.1</v>
      </c>
    </row>
    <row r="88" spans="1:11" ht="14.5" thickBot="1">
      <c r="A88" s="161" t="s">
        <v>419</v>
      </c>
      <c r="B88" s="162" t="s">
        <v>411</v>
      </c>
      <c r="C88" s="163" t="s">
        <v>326</v>
      </c>
      <c r="D88" s="568">
        <v>30</v>
      </c>
      <c r="E88" s="546">
        <v>15.31</v>
      </c>
      <c r="F88" s="164" t="s">
        <v>207</v>
      </c>
      <c r="G88" s="165" t="s">
        <v>207</v>
      </c>
      <c r="H88" s="166" t="s">
        <v>207</v>
      </c>
      <c r="I88" s="166" t="s">
        <v>207</v>
      </c>
      <c r="J88" s="167" t="s">
        <v>207</v>
      </c>
      <c r="K88" s="156">
        <f>TBL_Lot_2_uPVC_Windows[[#This Row],[Volumes for evaluation purposes (for each band where applicable)]]*TBL_Lot_2_uPVC_Windows[[#This Row],[Single window]]</f>
        <v>459.3</v>
      </c>
    </row>
    <row r="89" spans="1:11" ht="14.5" thickBot="1">
      <c r="A89" s="153" t="s">
        <v>420</v>
      </c>
      <c r="B89" s="175" t="s">
        <v>421</v>
      </c>
      <c r="C89" s="155" t="s">
        <v>422</v>
      </c>
      <c r="D89" s="565">
        <v>20</v>
      </c>
      <c r="E89" s="532">
        <v>505.07</v>
      </c>
      <c r="F89" s="532">
        <v>505.07</v>
      </c>
      <c r="G89" s="533">
        <v>505.07</v>
      </c>
      <c r="H89" s="534">
        <v>505.07</v>
      </c>
      <c r="I89" s="534">
        <v>505.07</v>
      </c>
      <c r="J89" s="535">
        <v>505.07</v>
      </c>
      <c r="K89"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60608.4</v>
      </c>
    </row>
    <row r="90" spans="1:11" ht="14.5" thickBot="1">
      <c r="A90" s="157" t="s">
        <v>423</v>
      </c>
      <c r="B90" s="173" t="s">
        <v>421</v>
      </c>
      <c r="C90" s="158" t="s">
        <v>373</v>
      </c>
      <c r="D90" s="566">
        <v>20</v>
      </c>
      <c r="E90" s="536">
        <v>527.62</v>
      </c>
      <c r="F90" s="536">
        <v>527.62</v>
      </c>
      <c r="G90" s="537">
        <v>527.62</v>
      </c>
      <c r="H90" s="538">
        <v>527.62</v>
      </c>
      <c r="I90" s="538">
        <v>527.62</v>
      </c>
      <c r="J90" s="539">
        <v>527.62</v>
      </c>
      <c r="K90"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63314.400000000001</v>
      </c>
    </row>
    <row r="91" spans="1:11" ht="14.5" thickBot="1">
      <c r="A91" s="157" t="s">
        <v>424</v>
      </c>
      <c r="B91" s="173" t="s">
        <v>421</v>
      </c>
      <c r="C91" s="158" t="s">
        <v>375</v>
      </c>
      <c r="D91" s="566">
        <v>20</v>
      </c>
      <c r="E91" s="536">
        <v>544.04</v>
      </c>
      <c r="F91" s="536">
        <v>544.04</v>
      </c>
      <c r="G91" s="537">
        <v>544.04</v>
      </c>
      <c r="H91" s="538">
        <v>544.04</v>
      </c>
      <c r="I91" s="538">
        <v>544.04</v>
      </c>
      <c r="J91" s="539">
        <v>544.04</v>
      </c>
      <c r="K91"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65284.800000000003</v>
      </c>
    </row>
    <row r="92" spans="1:11" ht="14.5" thickBot="1">
      <c r="A92" s="157" t="s">
        <v>425</v>
      </c>
      <c r="B92" s="173" t="s">
        <v>421</v>
      </c>
      <c r="C92" s="158" t="s">
        <v>402</v>
      </c>
      <c r="D92" s="566">
        <v>20</v>
      </c>
      <c r="E92" s="536">
        <v>560.44000000000005</v>
      </c>
      <c r="F92" s="536">
        <v>560.44000000000005</v>
      </c>
      <c r="G92" s="537">
        <v>560.44000000000005</v>
      </c>
      <c r="H92" s="538">
        <v>560.44000000000005</v>
      </c>
      <c r="I92" s="538">
        <v>560.44000000000005</v>
      </c>
      <c r="J92" s="539">
        <v>560.44000000000005</v>
      </c>
      <c r="K92"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67252.800000000003</v>
      </c>
    </row>
    <row r="93" spans="1:11" ht="14.5" thickBot="1">
      <c r="A93" s="157" t="s">
        <v>426</v>
      </c>
      <c r="B93" s="173" t="s">
        <v>421</v>
      </c>
      <c r="C93" s="158" t="s">
        <v>404</v>
      </c>
      <c r="D93" s="566">
        <v>20</v>
      </c>
      <c r="E93" s="536">
        <v>572.48</v>
      </c>
      <c r="F93" s="536">
        <v>572.48</v>
      </c>
      <c r="G93" s="537">
        <v>572.48</v>
      </c>
      <c r="H93" s="538">
        <v>572.48</v>
      </c>
      <c r="I93" s="538">
        <v>572.48</v>
      </c>
      <c r="J93" s="539">
        <v>572.48</v>
      </c>
      <c r="K93" s="156">
        <f>SUM(TBL_Lot_2_uPVC_Windows[[#This Row],[Volumes for evaluation purposes (for each band where applicable)]]*TBL_Lot_2_uPVC_Windows[[#This Row],[Single window]])+(TBL_Lot_2_uPVC_Windows[[#This Row],[Volumes for evaluation purposes (for each band where applicable)]]*TBL_Lot_2_uPVC_Windows[[#This Row],[Single property
Tilt and turn]])+(TBL_Lot_2_uPVC_Windows[[#This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68697.600000000006</v>
      </c>
    </row>
    <row r="94" spans="1:11" ht="27.5" thickBot="1">
      <c r="A94" s="157" t="s">
        <v>427</v>
      </c>
      <c r="B94" s="140" t="s">
        <v>421</v>
      </c>
      <c r="C94" s="160" t="s">
        <v>322</v>
      </c>
      <c r="D94" s="567">
        <v>30</v>
      </c>
      <c r="E94" s="536">
        <v>16.8</v>
      </c>
      <c r="F94" s="143" t="s">
        <v>207</v>
      </c>
      <c r="G94" s="144" t="s">
        <v>207</v>
      </c>
      <c r="H94" s="145" t="s">
        <v>207</v>
      </c>
      <c r="I94" s="145" t="s">
        <v>207</v>
      </c>
      <c r="J94" s="146" t="s">
        <v>207</v>
      </c>
      <c r="K94" s="156">
        <f>TBL_Lot_2_uPVC_Windows[[#This Row],[Volumes for evaluation purposes (for each band where applicable)]]*TBL_Lot_2_uPVC_Windows[[#This Row],[Single window]]</f>
        <v>504</v>
      </c>
    </row>
    <row r="95" spans="1:11" ht="27.5" thickBot="1">
      <c r="A95" s="157" t="s">
        <v>428</v>
      </c>
      <c r="B95" s="140" t="s">
        <v>421</v>
      </c>
      <c r="C95" s="160" t="s">
        <v>324</v>
      </c>
      <c r="D95" s="567">
        <v>30</v>
      </c>
      <c r="E95" s="536">
        <v>13.47</v>
      </c>
      <c r="F95" s="143" t="s">
        <v>207</v>
      </c>
      <c r="G95" s="144" t="s">
        <v>207</v>
      </c>
      <c r="H95" s="145" t="s">
        <v>207</v>
      </c>
      <c r="I95" s="145" t="s">
        <v>207</v>
      </c>
      <c r="J95" s="146" t="s">
        <v>207</v>
      </c>
      <c r="K95" s="156">
        <f>TBL_Lot_2_uPVC_Windows[[#This Row],[Volumes for evaluation purposes (for each band where applicable)]]*TBL_Lot_2_uPVC_Windows[[#This Row],[Single window]]</f>
        <v>404.1</v>
      </c>
    </row>
    <row r="96" spans="1:11" ht="14.5" thickBot="1">
      <c r="A96" s="161" t="s">
        <v>429</v>
      </c>
      <c r="B96" s="162" t="s">
        <v>421</v>
      </c>
      <c r="C96" s="163" t="s">
        <v>326</v>
      </c>
      <c r="D96" s="568">
        <v>30</v>
      </c>
      <c r="E96" s="546">
        <v>15.31</v>
      </c>
      <c r="F96" s="164" t="s">
        <v>207</v>
      </c>
      <c r="G96" s="165" t="s">
        <v>207</v>
      </c>
      <c r="H96" s="166" t="s">
        <v>207</v>
      </c>
      <c r="I96" s="166" t="s">
        <v>207</v>
      </c>
      <c r="J96" s="167" t="s">
        <v>207</v>
      </c>
      <c r="K96" s="156">
        <f>TBL_Lot_2_uPVC_Windows[[#This Row],[Volumes for evaluation purposes (for each band where applicable)]]*TBL_Lot_2_uPVC_Windows[[#This Row],[Single window]]</f>
        <v>459.3</v>
      </c>
    </row>
    <row r="97" spans="1:11" ht="14.5" thickBot="1">
      <c r="A97" s="153" t="s">
        <v>430</v>
      </c>
      <c r="B97" s="175" t="s">
        <v>431</v>
      </c>
      <c r="C97" s="155" t="s">
        <v>422</v>
      </c>
      <c r="D97" s="565">
        <v>20</v>
      </c>
      <c r="E97" s="532">
        <v>989.67</v>
      </c>
      <c r="F97" s="164" t="s">
        <v>207</v>
      </c>
      <c r="G97" s="533">
        <v>989.67</v>
      </c>
      <c r="H97" s="534">
        <v>989.67</v>
      </c>
      <c r="I97" s="534">
        <v>989.67</v>
      </c>
      <c r="J97" s="535">
        <v>989.67</v>
      </c>
      <c r="K97"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98966.999999999985</v>
      </c>
    </row>
    <row r="98" spans="1:11" ht="14.5" thickBot="1">
      <c r="A98" s="157" t="s">
        <v>432</v>
      </c>
      <c r="B98" s="173" t="s">
        <v>431</v>
      </c>
      <c r="C98" s="158" t="s">
        <v>373</v>
      </c>
      <c r="D98" s="566">
        <v>20</v>
      </c>
      <c r="E98" s="536">
        <v>1027.78</v>
      </c>
      <c r="F98" s="164" t="s">
        <v>207</v>
      </c>
      <c r="G98" s="537">
        <v>1027.78</v>
      </c>
      <c r="H98" s="538">
        <v>1027.78</v>
      </c>
      <c r="I98" s="538">
        <v>1027.78</v>
      </c>
      <c r="J98" s="539">
        <v>1027.78</v>
      </c>
      <c r="K98"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102778</v>
      </c>
    </row>
    <row r="99" spans="1:11" ht="14.5" thickBot="1">
      <c r="A99" s="157" t="s">
        <v>433</v>
      </c>
      <c r="B99" s="173" t="s">
        <v>431</v>
      </c>
      <c r="C99" s="158" t="s">
        <v>375</v>
      </c>
      <c r="D99" s="566">
        <v>20</v>
      </c>
      <c r="E99" s="536">
        <v>1369.61</v>
      </c>
      <c r="F99" s="164" t="s">
        <v>207</v>
      </c>
      <c r="G99" s="537">
        <v>1369.61</v>
      </c>
      <c r="H99" s="538">
        <v>1369.61</v>
      </c>
      <c r="I99" s="538">
        <v>1369.61</v>
      </c>
      <c r="J99" s="539">
        <v>1369.61</v>
      </c>
      <c r="K99"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136961</v>
      </c>
    </row>
    <row r="100" spans="1:11" ht="14.5" thickBot="1">
      <c r="A100" s="157" t="s">
        <v>434</v>
      </c>
      <c r="B100" s="173" t="s">
        <v>431</v>
      </c>
      <c r="C100" s="158" t="s">
        <v>402</v>
      </c>
      <c r="D100" s="566">
        <v>20</v>
      </c>
      <c r="E100" s="536">
        <v>1423.42</v>
      </c>
      <c r="F100" s="164" t="s">
        <v>207</v>
      </c>
      <c r="G100" s="537">
        <v>1423.42</v>
      </c>
      <c r="H100" s="538">
        <v>1423.42</v>
      </c>
      <c r="I100" s="538">
        <v>1423.42</v>
      </c>
      <c r="J100" s="539">
        <v>1423.42</v>
      </c>
      <c r="K100"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142342</v>
      </c>
    </row>
    <row r="101" spans="1:11" ht="27.5" thickBot="1">
      <c r="A101" s="157" t="s">
        <v>435</v>
      </c>
      <c r="B101" s="140" t="s">
        <v>431</v>
      </c>
      <c r="C101" s="160" t="s">
        <v>322</v>
      </c>
      <c r="D101" s="567">
        <v>30</v>
      </c>
      <c r="E101" s="536">
        <v>48.47</v>
      </c>
      <c r="F101" s="143" t="s">
        <v>207</v>
      </c>
      <c r="G101" s="144" t="s">
        <v>207</v>
      </c>
      <c r="H101" s="145" t="s">
        <v>207</v>
      </c>
      <c r="I101" s="145" t="s">
        <v>207</v>
      </c>
      <c r="J101" s="146" t="s">
        <v>207</v>
      </c>
      <c r="K101" s="156">
        <f>TBL_Lot_2_uPVC_Windows[[#This Row],[Volumes for evaluation purposes (for each band where applicable)]]*TBL_Lot_2_uPVC_Windows[[#This Row],[Single window]]</f>
        <v>1454.1</v>
      </c>
    </row>
    <row r="102" spans="1:11" ht="27.5" thickBot="1">
      <c r="A102" s="161" t="s">
        <v>436</v>
      </c>
      <c r="B102" s="162" t="s">
        <v>431</v>
      </c>
      <c r="C102" s="163" t="s">
        <v>324</v>
      </c>
      <c r="D102" s="568">
        <v>30</v>
      </c>
      <c r="E102" s="546">
        <v>24.18</v>
      </c>
      <c r="F102" s="164" t="s">
        <v>207</v>
      </c>
      <c r="G102" s="165" t="s">
        <v>207</v>
      </c>
      <c r="H102" s="166" t="s">
        <v>207</v>
      </c>
      <c r="I102" s="166" t="s">
        <v>207</v>
      </c>
      <c r="J102" s="167" t="s">
        <v>207</v>
      </c>
      <c r="K102" s="156">
        <f>TBL_Lot_2_uPVC_Windows[[#This Row],[Volumes for evaluation purposes (for each band where applicable)]]*TBL_Lot_2_uPVC_Windows[[#This Row],[Single window]]</f>
        <v>725.4</v>
      </c>
    </row>
    <row r="103" spans="1:11" ht="14.5" thickBot="1">
      <c r="A103" s="153" t="s">
        <v>437</v>
      </c>
      <c r="B103" s="175" t="s">
        <v>438</v>
      </c>
      <c r="C103" s="155" t="s">
        <v>422</v>
      </c>
      <c r="D103" s="565">
        <v>20</v>
      </c>
      <c r="E103" s="532">
        <v>586.32000000000005</v>
      </c>
      <c r="F103" s="164" t="s">
        <v>207</v>
      </c>
      <c r="G103" s="533">
        <v>586.32000000000005</v>
      </c>
      <c r="H103" s="534">
        <v>586.32000000000005</v>
      </c>
      <c r="I103" s="534">
        <v>586.32000000000005</v>
      </c>
      <c r="J103" s="535">
        <v>586.32000000000005</v>
      </c>
      <c r="K103"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58632.000000000007</v>
      </c>
    </row>
    <row r="104" spans="1:11" ht="14.5" thickBot="1">
      <c r="A104" s="157" t="s">
        <v>439</v>
      </c>
      <c r="B104" s="173" t="s">
        <v>438</v>
      </c>
      <c r="C104" s="158" t="s">
        <v>373</v>
      </c>
      <c r="D104" s="566">
        <v>20</v>
      </c>
      <c r="E104" s="536">
        <v>603.36</v>
      </c>
      <c r="F104" s="164" t="s">
        <v>207</v>
      </c>
      <c r="G104" s="537">
        <v>603.36</v>
      </c>
      <c r="H104" s="538">
        <v>603.36</v>
      </c>
      <c r="I104" s="538">
        <v>603.36</v>
      </c>
      <c r="J104" s="539">
        <v>603.36</v>
      </c>
      <c r="K104"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60336</v>
      </c>
    </row>
    <row r="105" spans="1:11" ht="14.5" thickBot="1">
      <c r="A105" s="157" t="s">
        <v>440</v>
      </c>
      <c r="B105" s="173" t="s">
        <v>438</v>
      </c>
      <c r="C105" s="158" t="s">
        <v>375</v>
      </c>
      <c r="D105" s="566">
        <v>20</v>
      </c>
      <c r="E105" s="536">
        <v>617.16999999999996</v>
      </c>
      <c r="F105" s="164" t="s">
        <v>207</v>
      </c>
      <c r="G105" s="537">
        <v>617.16999999999996</v>
      </c>
      <c r="H105" s="538">
        <v>617.16999999999996</v>
      </c>
      <c r="I105" s="538">
        <v>617.16999999999996</v>
      </c>
      <c r="J105" s="539">
        <v>617.16999999999996</v>
      </c>
      <c r="K105"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61717</v>
      </c>
    </row>
    <row r="106" spans="1:11" ht="14.5" thickBot="1">
      <c r="A106" s="157" t="s">
        <v>441</v>
      </c>
      <c r="B106" s="173" t="s">
        <v>438</v>
      </c>
      <c r="C106" s="158" t="s">
        <v>402</v>
      </c>
      <c r="D106" s="566">
        <v>20</v>
      </c>
      <c r="E106" s="536">
        <v>633.07000000000005</v>
      </c>
      <c r="F106" s="164" t="s">
        <v>207</v>
      </c>
      <c r="G106" s="537">
        <v>633.07000000000005</v>
      </c>
      <c r="H106" s="538">
        <v>633.07000000000005</v>
      </c>
      <c r="I106" s="538">
        <v>633.07000000000005</v>
      </c>
      <c r="J106" s="539">
        <v>633.07000000000005</v>
      </c>
      <c r="K106"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63307.000000000007</v>
      </c>
    </row>
    <row r="107" spans="1:11" ht="27.5" thickBot="1">
      <c r="A107" s="157" t="s">
        <v>442</v>
      </c>
      <c r="B107" s="140" t="s">
        <v>438</v>
      </c>
      <c r="C107" s="160" t="s">
        <v>322</v>
      </c>
      <c r="D107" s="567">
        <v>30</v>
      </c>
      <c r="E107" s="536">
        <v>16.8</v>
      </c>
      <c r="F107" s="143" t="s">
        <v>207</v>
      </c>
      <c r="G107" s="144" t="s">
        <v>207</v>
      </c>
      <c r="H107" s="145" t="s">
        <v>207</v>
      </c>
      <c r="I107" s="145" t="s">
        <v>207</v>
      </c>
      <c r="J107" s="146" t="s">
        <v>207</v>
      </c>
      <c r="K107" s="156">
        <f>TBL_Lot_2_uPVC_Windows[[#This Row],[Volumes for evaluation purposes (for each band where applicable)]]*TBL_Lot_2_uPVC_Windows[[#This Row],[Single window]]</f>
        <v>504</v>
      </c>
    </row>
    <row r="108" spans="1:11" ht="27.5" thickBot="1">
      <c r="A108" s="161" t="s">
        <v>443</v>
      </c>
      <c r="B108" s="162" t="s">
        <v>438</v>
      </c>
      <c r="C108" s="163" t="s">
        <v>324</v>
      </c>
      <c r="D108" s="568">
        <v>30</v>
      </c>
      <c r="E108" s="546">
        <v>13.47</v>
      </c>
      <c r="F108" s="164" t="s">
        <v>207</v>
      </c>
      <c r="G108" s="165" t="s">
        <v>207</v>
      </c>
      <c r="H108" s="166" t="s">
        <v>207</v>
      </c>
      <c r="I108" s="166" t="s">
        <v>207</v>
      </c>
      <c r="J108" s="167" t="s">
        <v>207</v>
      </c>
      <c r="K108" s="156">
        <f>TBL_Lot_2_uPVC_Windows[[#This Row],[Volumes for evaluation purposes (for each band where applicable)]]*TBL_Lot_2_uPVC_Windows[[#This Row],[Single window]]</f>
        <v>404.1</v>
      </c>
    </row>
    <row r="109" spans="1:11" ht="14.5" thickBot="1">
      <c r="A109" s="153" t="s">
        <v>444</v>
      </c>
      <c r="B109" s="175" t="s">
        <v>445</v>
      </c>
      <c r="C109" s="155" t="s">
        <v>422</v>
      </c>
      <c r="D109" s="565">
        <v>20</v>
      </c>
      <c r="E109" s="532">
        <v>358.6</v>
      </c>
      <c r="F109" s="164" t="s">
        <v>207</v>
      </c>
      <c r="G109" s="533">
        <v>358.6</v>
      </c>
      <c r="H109" s="534">
        <v>358.6</v>
      </c>
      <c r="I109" s="534">
        <v>358.6</v>
      </c>
      <c r="J109" s="535">
        <v>358.6</v>
      </c>
      <c r="K109"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35860</v>
      </c>
    </row>
    <row r="110" spans="1:11" ht="14.5" thickBot="1">
      <c r="A110" s="157" t="s">
        <v>446</v>
      </c>
      <c r="B110" s="173" t="s">
        <v>445</v>
      </c>
      <c r="C110" s="158" t="s">
        <v>373</v>
      </c>
      <c r="D110" s="566">
        <v>20</v>
      </c>
      <c r="E110" s="536">
        <v>373.97</v>
      </c>
      <c r="F110" s="164" t="s">
        <v>207</v>
      </c>
      <c r="G110" s="537">
        <v>373.97</v>
      </c>
      <c r="H110" s="538">
        <v>373.97</v>
      </c>
      <c r="I110" s="538">
        <v>373.97</v>
      </c>
      <c r="J110" s="539">
        <v>373.97</v>
      </c>
      <c r="K110"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37397</v>
      </c>
    </row>
    <row r="111" spans="1:11" ht="14.5" thickBot="1">
      <c r="A111" s="157" t="s">
        <v>447</v>
      </c>
      <c r="B111" s="173" t="s">
        <v>445</v>
      </c>
      <c r="C111" s="158" t="s">
        <v>375</v>
      </c>
      <c r="D111" s="566">
        <v>20</v>
      </c>
      <c r="E111" s="536">
        <v>386.4</v>
      </c>
      <c r="F111" s="164" t="s">
        <v>207</v>
      </c>
      <c r="G111" s="537">
        <v>386.4</v>
      </c>
      <c r="H111" s="538">
        <v>386.4</v>
      </c>
      <c r="I111" s="538">
        <v>386.4</v>
      </c>
      <c r="J111" s="539">
        <v>386.4</v>
      </c>
      <c r="K111"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38640</v>
      </c>
    </row>
    <row r="112" spans="1:11" ht="14.5" thickBot="1">
      <c r="A112" s="157" t="s">
        <v>448</v>
      </c>
      <c r="B112" s="173" t="s">
        <v>445</v>
      </c>
      <c r="C112" s="158" t="s">
        <v>402</v>
      </c>
      <c r="D112" s="566">
        <v>20</v>
      </c>
      <c r="E112" s="536">
        <v>399.79</v>
      </c>
      <c r="F112" s="164" t="s">
        <v>207</v>
      </c>
      <c r="G112" s="537">
        <v>399.79</v>
      </c>
      <c r="H112" s="538">
        <v>399.79</v>
      </c>
      <c r="I112" s="538">
        <v>399.79</v>
      </c>
      <c r="J112" s="539">
        <v>399.79</v>
      </c>
      <c r="K112"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39979</v>
      </c>
    </row>
    <row r="113" spans="1:11" ht="14.5" thickBot="1">
      <c r="A113" s="157" t="s">
        <v>449</v>
      </c>
      <c r="B113" s="173" t="s">
        <v>445</v>
      </c>
      <c r="C113" s="158" t="s">
        <v>404</v>
      </c>
      <c r="D113" s="566">
        <v>20</v>
      </c>
      <c r="E113" s="536">
        <v>414.57</v>
      </c>
      <c r="F113" s="164" t="s">
        <v>207</v>
      </c>
      <c r="G113" s="537">
        <v>414.57</v>
      </c>
      <c r="H113" s="538">
        <v>414.57</v>
      </c>
      <c r="I113" s="538">
        <v>414.57</v>
      </c>
      <c r="J113" s="539">
        <v>414.57</v>
      </c>
      <c r="K113"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41457</v>
      </c>
    </row>
    <row r="114" spans="1:11" ht="27.5" thickBot="1">
      <c r="A114" s="157" t="s">
        <v>450</v>
      </c>
      <c r="B114" s="140" t="s">
        <v>445</v>
      </c>
      <c r="C114" s="160" t="s">
        <v>322</v>
      </c>
      <c r="D114" s="567">
        <v>30</v>
      </c>
      <c r="E114" s="536">
        <v>16.8</v>
      </c>
      <c r="F114" s="143" t="s">
        <v>207</v>
      </c>
      <c r="G114" s="144" t="s">
        <v>207</v>
      </c>
      <c r="H114" s="145" t="s">
        <v>207</v>
      </c>
      <c r="I114" s="145" t="s">
        <v>207</v>
      </c>
      <c r="J114" s="146" t="s">
        <v>207</v>
      </c>
      <c r="K114" s="156">
        <f>TBL_Lot_2_uPVC_Windows[[#This Row],[Volumes for evaluation purposes (for each band where applicable)]]*TBL_Lot_2_uPVC_Windows[[#This Row],[Single window]]</f>
        <v>504</v>
      </c>
    </row>
    <row r="115" spans="1:11" ht="27.5" thickBot="1">
      <c r="A115" s="161" t="s">
        <v>451</v>
      </c>
      <c r="B115" s="162" t="s">
        <v>445</v>
      </c>
      <c r="C115" s="163" t="s">
        <v>324</v>
      </c>
      <c r="D115" s="568">
        <v>30</v>
      </c>
      <c r="E115" s="546">
        <v>13.47</v>
      </c>
      <c r="F115" s="164" t="s">
        <v>207</v>
      </c>
      <c r="G115" s="165" t="s">
        <v>207</v>
      </c>
      <c r="H115" s="166" t="s">
        <v>207</v>
      </c>
      <c r="I115" s="166" t="s">
        <v>207</v>
      </c>
      <c r="J115" s="167" t="s">
        <v>207</v>
      </c>
      <c r="K115" s="156">
        <f>TBL_Lot_2_uPVC_Windows[[#This Row],[Volumes for evaluation purposes (for each band where applicable)]]*TBL_Lot_2_uPVC_Windows[[#This Row],[Single window]]</f>
        <v>404.1</v>
      </c>
    </row>
    <row r="116" spans="1:11" ht="14.5" thickBot="1">
      <c r="A116" s="153" t="s">
        <v>452</v>
      </c>
      <c r="B116" s="175" t="s">
        <v>453</v>
      </c>
      <c r="C116" s="155" t="s">
        <v>422</v>
      </c>
      <c r="D116" s="565">
        <v>20</v>
      </c>
      <c r="E116" s="532">
        <v>723.08</v>
      </c>
      <c r="F116" s="164" t="s">
        <v>207</v>
      </c>
      <c r="G116" s="533">
        <v>723.08</v>
      </c>
      <c r="H116" s="534">
        <v>723.08</v>
      </c>
      <c r="I116" s="534">
        <v>723.08</v>
      </c>
      <c r="J116" s="535">
        <v>723.08</v>
      </c>
      <c r="K116"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72308</v>
      </c>
    </row>
    <row r="117" spans="1:11" ht="14.5" thickBot="1">
      <c r="A117" s="157" t="s">
        <v>454</v>
      </c>
      <c r="B117" s="173" t="s">
        <v>453</v>
      </c>
      <c r="C117" s="158" t="s">
        <v>373</v>
      </c>
      <c r="D117" s="566">
        <v>20</v>
      </c>
      <c r="E117" s="536">
        <v>737.43</v>
      </c>
      <c r="F117" s="164" t="s">
        <v>207</v>
      </c>
      <c r="G117" s="537">
        <v>737.43</v>
      </c>
      <c r="H117" s="538">
        <v>737.43</v>
      </c>
      <c r="I117" s="538">
        <v>737.43</v>
      </c>
      <c r="J117" s="539">
        <v>737.43</v>
      </c>
      <c r="K117"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73743</v>
      </c>
    </row>
    <row r="118" spans="1:11" ht="14.5" thickBot="1">
      <c r="A118" s="157" t="s">
        <v>455</v>
      </c>
      <c r="B118" s="173" t="s">
        <v>453</v>
      </c>
      <c r="C118" s="158" t="s">
        <v>375</v>
      </c>
      <c r="D118" s="566">
        <v>20</v>
      </c>
      <c r="E118" s="536">
        <v>759.46</v>
      </c>
      <c r="F118" s="164" t="s">
        <v>207</v>
      </c>
      <c r="G118" s="537">
        <v>759.46</v>
      </c>
      <c r="H118" s="538">
        <v>759.46</v>
      </c>
      <c r="I118" s="538">
        <v>759.46</v>
      </c>
      <c r="J118" s="539">
        <v>759.46</v>
      </c>
      <c r="K118"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75946</v>
      </c>
    </row>
    <row r="119" spans="1:11" ht="14.5" thickBot="1">
      <c r="A119" s="157" t="s">
        <v>456</v>
      </c>
      <c r="B119" s="173" t="s">
        <v>453</v>
      </c>
      <c r="C119" s="158" t="s">
        <v>402</v>
      </c>
      <c r="D119" s="566">
        <v>20</v>
      </c>
      <c r="E119" s="536">
        <v>773.81</v>
      </c>
      <c r="F119" s="164" t="s">
        <v>207</v>
      </c>
      <c r="G119" s="537">
        <v>773.81</v>
      </c>
      <c r="H119" s="538">
        <v>773.81</v>
      </c>
      <c r="I119" s="538">
        <v>773.81</v>
      </c>
      <c r="J119" s="539">
        <v>773.81</v>
      </c>
      <c r="K119"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77381</v>
      </c>
    </row>
    <row r="120" spans="1:11" ht="14.5" thickBot="1">
      <c r="A120" s="157" t="s">
        <v>457</v>
      </c>
      <c r="B120" s="173" t="s">
        <v>453</v>
      </c>
      <c r="C120" s="158" t="s">
        <v>404</v>
      </c>
      <c r="D120" s="566">
        <v>20</v>
      </c>
      <c r="E120" s="536">
        <v>788.16</v>
      </c>
      <c r="F120" s="164" t="s">
        <v>207</v>
      </c>
      <c r="G120" s="537">
        <v>788.16</v>
      </c>
      <c r="H120" s="538">
        <v>788.16</v>
      </c>
      <c r="I120" s="538">
        <v>788.16</v>
      </c>
      <c r="J120" s="539">
        <v>788.16</v>
      </c>
      <c r="K120"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78816</v>
      </c>
    </row>
    <row r="121" spans="1:11" ht="14.5" thickBot="1">
      <c r="A121" s="157" t="s">
        <v>458</v>
      </c>
      <c r="B121" s="173" t="s">
        <v>453</v>
      </c>
      <c r="C121" s="158" t="s">
        <v>406</v>
      </c>
      <c r="D121" s="566">
        <v>20</v>
      </c>
      <c r="E121" s="536">
        <v>816.86</v>
      </c>
      <c r="F121" s="164" t="s">
        <v>207</v>
      </c>
      <c r="G121" s="537">
        <v>816.86</v>
      </c>
      <c r="H121" s="538">
        <v>816.86</v>
      </c>
      <c r="I121" s="538">
        <v>816.86</v>
      </c>
      <c r="J121" s="539">
        <v>816.86</v>
      </c>
      <c r="K121"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81686</v>
      </c>
    </row>
    <row r="122" spans="1:11" ht="14.5" thickBot="1">
      <c r="A122" s="157" t="s">
        <v>459</v>
      </c>
      <c r="B122" s="173" t="s">
        <v>453</v>
      </c>
      <c r="C122" s="158" t="s">
        <v>460</v>
      </c>
      <c r="D122" s="566">
        <v>20</v>
      </c>
      <c r="E122" s="536">
        <v>831.19</v>
      </c>
      <c r="F122" s="164" t="s">
        <v>207</v>
      </c>
      <c r="G122" s="537">
        <v>831.19</v>
      </c>
      <c r="H122" s="538">
        <v>831.19</v>
      </c>
      <c r="I122" s="538">
        <v>831.19</v>
      </c>
      <c r="J122" s="539">
        <v>831.19</v>
      </c>
      <c r="K122"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83119.000000000015</v>
      </c>
    </row>
    <row r="123" spans="1:11" ht="14.5" thickBot="1">
      <c r="A123" s="157" t="s">
        <v>461</v>
      </c>
      <c r="B123" s="173" t="s">
        <v>453</v>
      </c>
      <c r="C123" s="158" t="s">
        <v>462</v>
      </c>
      <c r="D123" s="566">
        <v>20</v>
      </c>
      <c r="E123" s="536">
        <v>845.55</v>
      </c>
      <c r="F123" s="164" t="s">
        <v>207</v>
      </c>
      <c r="G123" s="537">
        <v>845.55</v>
      </c>
      <c r="H123" s="538">
        <v>845.55</v>
      </c>
      <c r="I123" s="538">
        <v>845.55</v>
      </c>
      <c r="J123" s="539">
        <v>845.55</v>
      </c>
      <c r="K123"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84555</v>
      </c>
    </row>
    <row r="124" spans="1:11" ht="27.5" thickBot="1">
      <c r="A124" s="157" t="s">
        <v>463</v>
      </c>
      <c r="B124" s="176" t="s">
        <v>453</v>
      </c>
      <c r="C124" s="160" t="s">
        <v>322</v>
      </c>
      <c r="D124" s="567">
        <v>30</v>
      </c>
      <c r="E124" s="536">
        <v>16.8</v>
      </c>
      <c r="F124" s="143" t="s">
        <v>207</v>
      </c>
      <c r="G124" s="144" t="s">
        <v>207</v>
      </c>
      <c r="H124" s="145" t="s">
        <v>207</v>
      </c>
      <c r="I124" s="145" t="s">
        <v>207</v>
      </c>
      <c r="J124" s="146" t="s">
        <v>207</v>
      </c>
      <c r="K124" s="156">
        <f>TBL_Lot_2_uPVC_Windows[[#This Row],[Volumes for evaluation purposes (for each band where applicable)]]*TBL_Lot_2_uPVC_Windows[[#This Row],[Single window]]</f>
        <v>504</v>
      </c>
    </row>
    <row r="125" spans="1:11" ht="27.5" thickBot="1">
      <c r="A125" s="157" t="s">
        <v>464</v>
      </c>
      <c r="B125" s="176" t="s">
        <v>453</v>
      </c>
      <c r="C125" s="160" t="s">
        <v>324</v>
      </c>
      <c r="D125" s="567">
        <v>30</v>
      </c>
      <c r="E125" s="536">
        <v>13.47</v>
      </c>
      <c r="F125" s="143" t="s">
        <v>207</v>
      </c>
      <c r="G125" s="144" t="s">
        <v>207</v>
      </c>
      <c r="H125" s="145" t="s">
        <v>207</v>
      </c>
      <c r="I125" s="145" t="s">
        <v>207</v>
      </c>
      <c r="J125" s="146" t="s">
        <v>207</v>
      </c>
      <c r="K125" s="156">
        <f>TBL_Lot_2_uPVC_Windows[[#This Row],[Volumes for evaluation purposes (for each band where applicable)]]*TBL_Lot_2_uPVC_Windows[[#This Row],[Single window]]</f>
        <v>404.1</v>
      </c>
    </row>
    <row r="126" spans="1:11" ht="14.5" thickBot="1">
      <c r="A126" s="157" t="s">
        <v>465</v>
      </c>
      <c r="B126" s="176" t="s">
        <v>453</v>
      </c>
      <c r="C126" s="160" t="s">
        <v>326</v>
      </c>
      <c r="D126" s="567">
        <v>30</v>
      </c>
      <c r="E126" s="536">
        <v>15.31</v>
      </c>
      <c r="F126" s="143" t="s">
        <v>207</v>
      </c>
      <c r="G126" s="144" t="s">
        <v>207</v>
      </c>
      <c r="H126" s="145" t="s">
        <v>207</v>
      </c>
      <c r="I126" s="145" t="s">
        <v>207</v>
      </c>
      <c r="J126" s="146" t="s">
        <v>207</v>
      </c>
      <c r="K126" s="156">
        <f>TBL_Lot_2_uPVC_Windows[[#This Row],[Volumes for evaluation purposes (for each band where applicable)]]*TBL_Lot_2_uPVC_Windows[[#This Row],[Single window]]</f>
        <v>459.3</v>
      </c>
    </row>
    <row r="127" spans="1:11" ht="27.5" thickBot="1">
      <c r="A127" s="161" t="s">
        <v>466</v>
      </c>
      <c r="B127" s="177" t="s">
        <v>453</v>
      </c>
      <c r="C127" s="178" t="s">
        <v>467</v>
      </c>
      <c r="D127" s="571">
        <v>30</v>
      </c>
      <c r="E127" s="546">
        <v>75.38</v>
      </c>
      <c r="F127" s="164" t="s">
        <v>207</v>
      </c>
      <c r="G127" s="165" t="s">
        <v>207</v>
      </c>
      <c r="H127" s="166" t="s">
        <v>207</v>
      </c>
      <c r="I127" s="166" t="s">
        <v>207</v>
      </c>
      <c r="J127" s="167" t="s">
        <v>207</v>
      </c>
      <c r="K127" s="156">
        <f>TBL_Lot_2_uPVC_Windows[[#This Row],[Volumes for evaluation purposes (for each band where applicable)]]*TBL_Lot_2_uPVC_Windows[[#This Row],[Single window]]</f>
        <v>2261.3999999999996</v>
      </c>
    </row>
    <row r="128" spans="1:11" ht="14.5" thickBot="1">
      <c r="A128" s="153" t="s">
        <v>468</v>
      </c>
      <c r="B128" s="175" t="s">
        <v>469</v>
      </c>
      <c r="C128" s="155" t="s">
        <v>470</v>
      </c>
      <c r="D128" s="565">
        <v>20</v>
      </c>
      <c r="E128" s="532">
        <v>898.64</v>
      </c>
      <c r="F128" s="164" t="s">
        <v>207</v>
      </c>
      <c r="G128" s="533">
        <v>898.64</v>
      </c>
      <c r="H128" s="534">
        <v>898.64</v>
      </c>
      <c r="I128" s="534">
        <v>898.64</v>
      </c>
      <c r="J128" s="535">
        <v>898.64</v>
      </c>
      <c r="K128"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89864</v>
      </c>
    </row>
    <row r="129" spans="1:11" ht="14.5" thickBot="1">
      <c r="A129" s="157" t="s">
        <v>471</v>
      </c>
      <c r="B129" s="173" t="s">
        <v>469</v>
      </c>
      <c r="C129" s="158" t="s">
        <v>375</v>
      </c>
      <c r="D129" s="566">
        <v>20</v>
      </c>
      <c r="E129" s="536">
        <v>918.8</v>
      </c>
      <c r="F129" s="164" t="s">
        <v>207</v>
      </c>
      <c r="G129" s="537">
        <v>918.8</v>
      </c>
      <c r="H129" s="538">
        <v>918.8</v>
      </c>
      <c r="I129" s="538">
        <v>918.8</v>
      </c>
      <c r="J129" s="539">
        <v>918.8</v>
      </c>
      <c r="K129"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91880</v>
      </c>
    </row>
    <row r="130" spans="1:11" ht="14.5" thickBot="1">
      <c r="A130" s="157" t="s">
        <v>472</v>
      </c>
      <c r="B130" s="173" t="s">
        <v>469</v>
      </c>
      <c r="C130" s="158" t="s">
        <v>402</v>
      </c>
      <c r="D130" s="566">
        <v>20</v>
      </c>
      <c r="E130" s="536">
        <v>931.66</v>
      </c>
      <c r="F130" s="164" t="s">
        <v>207</v>
      </c>
      <c r="G130" s="537">
        <v>931.66</v>
      </c>
      <c r="H130" s="538">
        <v>931.66</v>
      </c>
      <c r="I130" s="538">
        <v>931.66</v>
      </c>
      <c r="J130" s="539">
        <v>931.66</v>
      </c>
      <c r="K130"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93166</v>
      </c>
    </row>
    <row r="131" spans="1:11" ht="14.5" thickBot="1">
      <c r="A131" s="157" t="s">
        <v>473</v>
      </c>
      <c r="B131" s="173" t="s">
        <v>469</v>
      </c>
      <c r="C131" s="158" t="s">
        <v>404</v>
      </c>
      <c r="D131" s="566">
        <v>20</v>
      </c>
      <c r="E131" s="536">
        <v>944.63</v>
      </c>
      <c r="F131" s="164" t="s">
        <v>207</v>
      </c>
      <c r="G131" s="537">
        <v>944.63</v>
      </c>
      <c r="H131" s="538">
        <v>944.63</v>
      </c>
      <c r="I131" s="538">
        <v>944.63</v>
      </c>
      <c r="J131" s="539">
        <v>944.63</v>
      </c>
      <c r="K131"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94463</v>
      </c>
    </row>
    <row r="132" spans="1:11" ht="27">
      <c r="A132" s="157" t="s">
        <v>474</v>
      </c>
      <c r="B132" s="176" t="s">
        <v>469</v>
      </c>
      <c r="C132" s="160" t="s">
        <v>322</v>
      </c>
      <c r="D132" s="567">
        <v>30</v>
      </c>
      <c r="E132" s="536">
        <v>16.8</v>
      </c>
      <c r="F132" s="143" t="s">
        <v>207</v>
      </c>
      <c r="G132" s="144" t="s">
        <v>207</v>
      </c>
      <c r="H132" s="145" t="s">
        <v>207</v>
      </c>
      <c r="I132" s="145" t="s">
        <v>207</v>
      </c>
      <c r="J132" s="146" t="s">
        <v>207</v>
      </c>
      <c r="K132" s="159">
        <f>TBL_Lot_2_uPVC_Windows[[#This Row],[Volumes for evaluation purposes (for each band where applicable)]]*TBL_Lot_2_uPVC_Windows[[#This Row],[Single window]]</f>
        <v>504</v>
      </c>
    </row>
    <row r="133" spans="1:11" ht="27">
      <c r="A133" s="157" t="s">
        <v>475</v>
      </c>
      <c r="B133" s="176" t="s">
        <v>469</v>
      </c>
      <c r="C133" s="160" t="s">
        <v>324</v>
      </c>
      <c r="D133" s="567">
        <v>30</v>
      </c>
      <c r="E133" s="536">
        <v>13.47</v>
      </c>
      <c r="F133" s="143" t="s">
        <v>207</v>
      </c>
      <c r="G133" s="144" t="s">
        <v>207</v>
      </c>
      <c r="H133" s="145" t="s">
        <v>207</v>
      </c>
      <c r="I133" s="145" t="s">
        <v>207</v>
      </c>
      <c r="J133" s="146" t="s">
        <v>207</v>
      </c>
      <c r="K133" s="159">
        <f>TBL_Lot_2_uPVC_Windows[[#This Row],[Volumes for evaluation purposes (for each band where applicable)]]*TBL_Lot_2_uPVC_Windows[[#This Row],[Single window]]</f>
        <v>404.1</v>
      </c>
    </row>
    <row r="134" spans="1:11" ht="14">
      <c r="A134" s="157" t="s">
        <v>476</v>
      </c>
      <c r="B134" s="176" t="s">
        <v>469</v>
      </c>
      <c r="C134" s="160" t="s">
        <v>326</v>
      </c>
      <c r="D134" s="567">
        <v>30</v>
      </c>
      <c r="E134" s="536">
        <v>15.31</v>
      </c>
      <c r="F134" s="143" t="s">
        <v>207</v>
      </c>
      <c r="G134" s="144" t="s">
        <v>207</v>
      </c>
      <c r="H134" s="145" t="s">
        <v>207</v>
      </c>
      <c r="I134" s="145" t="s">
        <v>207</v>
      </c>
      <c r="J134" s="146" t="s">
        <v>207</v>
      </c>
      <c r="K134" s="159">
        <f>TBL_Lot_2_uPVC_Windows[[#This Row],[Volumes for evaluation purposes (for each band where applicable)]]*TBL_Lot_2_uPVC_Windows[[#This Row],[Single window]]</f>
        <v>459.3</v>
      </c>
    </row>
    <row r="135" spans="1:11" ht="27.5" thickBot="1">
      <c r="A135" s="161" t="s">
        <v>477</v>
      </c>
      <c r="B135" s="177" t="s">
        <v>469</v>
      </c>
      <c r="C135" s="178" t="s">
        <v>467</v>
      </c>
      <c r="D135" s="571">
        <v>30</v>
      </c>
      <c r="E135" s="546">
        <v>75.38</v>
      </c>
      <c r="F135" s="164" t="s">
        <v>207</v>
      </c>
      <c r="G135" s="165" t="s">
        <v>207</v>
      </c>
      <c r="H135" s="166" t="s">
        <v>207</v>
      </c>
      <c r="I135" s="166" t="s">
        <v>207</v>
      </c>
      <c r="J135" s="167" t="s">
        <v>207</v>
      </c>
      <c r="K135" s="159">
        <f>TBL_Lot_2_uPVC_Windows[[#This Row],[Volumes for evaluation purposes (for each band where applicable)]]*TBL_Lot_2_uPVC_Windows[[#This Row],[Single window]]</f>
        <v>2261.3999999999996</v>
      </c>
    </row>
    <row r="136" spans="1:11" ht="14.5" thickBot="1">
      <c r="A136" s="153" t="s">
        <v>478</v>
      </c>
      <c r="B136" s="175" t="s">
        <v>479</v>
      </c>
      <c r="C136" s="155" t="s">
        <v>360</v>
      </c>
      <c r="D136" s="565">
        <v>20</v>
      </c>
      <c r="E136" s="532">
        <v>695.07</v>
      </c>
      <c r="F136" s="164" t="s">
        <v>207</v>
      </c>
      <c r="G136" s="533">
        <v>695.07</v>
      </c>
      <c r="H136" s="534">
        <v>695.07</v>
      </c>
      <c r="I136" s="534">
        <v>695.07</v>
      </c>
      <c r="J136" s="535">
        <v>695.07</v>
      </c>
      <c r="K136"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69507</v>
      </c>
    </row>
    <row r="137" spans="1:11" ht="14.5" thickBot="1">
      <c r="A137" s="157" t="s">
        <v>480</v>
      </c>
      <c r="B137" s="140" t="s">
        <v>479</v>
      </c>
      <c r="C137" s="158" t="s">
        <v>316</v>
      </c>
      <c r="D137" s="566">
        <v>20</v>
      </c>
      <c r="E137" s="536">
        <v>737.33</v>
      </c>
      <c r="F137" s="164" t="s">
        <v>207</v>
      </c>
      <c r="G137" s="537">
        <v>737.33</v>
      </c>
      <c r="H137" s="538">
        <v>737.33</v>
      </c>
      <c r="I137" s="538">
        <v>737.33</v>
      </c>
      <c r="J137" s="539">
        <v>737.33</v>
      </c>
      <c r="K137"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73733</v>
      </c>
    </row>
    <row r="138" spans="1:11" ht="27">
      <c r="A138" s="157" t="s">
        <v>481</v>
      </c>
      <c r="B138" s="173" t="s">
        <v>479</v>
      </c>
      <c r="C138" s="160" t="s">
        <v>322</v>
      </c>
      <c r="D138" s="567">
        <v>30</v>
      </c>
      <c r="E138" s="536">
        <v>48.47</v>
      </c>
      <c r="F138" s="143" t="s">
        <v>207</v>
      </c>
      <c r="G138" s="144" t="s">
        <v>207</v>
      </c>
      <c r="H138" s="145" t="s">
        <v>207</v>
      </c>
      <c r="I138" s="145" t="s">
        <v>207</v>
      </c>
      <c r="J138" s="146" t="s">
        <v>207</v>
      </c>
      <c r="K138" s="159">
        <f>TBL_Lot_2_uPVC_Windows[[#This Row],[Volumes for evaluation purposes (for each band where applicable)]]*TBL_Lot_2_uPVC_Windows[[#This Row],[Single window]]</f>
        <v>1454.1</v>
      </c>
    </row>
    <row r="139" spans="1:11" ht="27.5" thickBot="1">
      <c r="A139" s="171" t="s">
        <v>482</v>
      </c>
      <c r="B139" s="147" t="s">
        <v>479</v>
      </c>
      <c r="C139" s="160" t="s">
        <v>324</v>
      </c>
      <c r="D139" s="570">
        <v>30</v>
      </c>
      <c r="E139" s="547">
        <v>24.18</v>
      </c>
      <c r="F139" s="149" t="s">
        <v>207</v>
      </c>
      <c r="G139" s="150" t="s">
        <v>207</v>
      </c>
      <c r="H139" s="151" t="s">
        <v>207</v>
      </c>
      <c r="I139" s="151" t="s">
        <v>207</v>
      </c>
      <c r="J139" s="152" t="s">
        <v>207</v>
      </c>
      <c r="K139" s="159">
        <f>TBL_Lot_2_uPVC_Windows[[#This Row],[Volumes for evaluation purposes (for each band where applicable)]]*TBL_Lot_2_uPVC_Windows[[#This Row],[Single window]]</f>
        <v>725.4</v>
      </c>
    </row>
    <row r="140" spans="1:11" ht="14.5" thickBot="1">
      <c r="A140" s="153" t="s">
        <v>483</v>
      </c>
      <c r="B140" s="179" t="s">
        <v>484</v>
      </c>
      <c r="C140" s="155" t="s">
        <v>360</v>
      </c>
      <c r="D140" s="565">
        <v>50</v>
      </c>
      <c r="E140" s="532">
        <v>967.9</v>
      </c>
      <c r="F140" s="149" t="s">
        <v>207</v>
      </c>
      <c r="G140" s="533">
        <v>967.9</v>
      </c>
      <c r="H140" s="534">
        <v>967.9</v>
      </c>
      <c r="I140" s="534">
        <v>967.9</v>
      </c>
      <c r="J140" s="535">
        <v>967.9</v>
      </c>
      <c r="K140"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241975</v>
      </c>
    </row>
    <row r="141" spans="1:11" ht="14.5" thickBot="1">
      <c r="A141" s="157" t="s">
        <v>485</v>
      </c>
      <c r="B141" s="141" t="s">
        <v>484</v>
      </c>
      <c r="C141" s="158" t="s">
        <v>316</v>
      </c>
      <c r="D141" s="566">
        <v>50</v>
      </c>
      <c r="E141" s="536">
        <v>1048.33</v>
      </c>
      <c r="F141" s="149" t="s">
        <v>207</v>
      </c>
      <c r="G141" s="537">
        <v>1048.33</v>
      </c>
      <c r="H141" s="538">
        <v>1048.33</v>
      </c>
      <c r="I141" s="538">
        <v>1048.33</v>
      </c>
      <c r="J141" s="539">
        <v>1048.33</v>
      </c>
      <c r="K141"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262082.5</v>
      </c>
    </row>
    <row r="142" spans="1:11" ht="14.5" thickBot="1">
      <c r="A142" s="157" t="s">
        <v>486</v>
      </c>
      <c r="B142" s="141" t="s">
        <v>484</v>
      </c>
      <c r="C142" s="158" t="s">
        <v>318</v>
      </c>
      <c r="D142" s="566">
        <v>50</v>
      </c>
      <c r="E142" s="536">
        <v>1091.4100000000001</v>
      </c>
      <c r="F142" s="149" t="s">
        <v>207</v>
      </c>
      <c r="G142" s="537">
        <v>1091.4100000000001</v>
      </c>
      <c r="H142" s="538">
        <v>1091.4100000000001</v>
      </c>
      <c r="I142" s="538">
        <v>1091.4100000000001</v>
      </c>
      <c r="J142" s="539">
        <v>1091.4100000000001</v>
      </c>
      <c r="K142"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272852.50000000006</v>
      </c>
    </row>
    <row r="143" spans="1:11" ht="14.5" thickBot="1">
      <c r="A143" s="157" t="s">
        <v>487</v>
      </c>
      <c r="B143" s="141" t="s">
        <v>484</v>
      </c>
      <c r="C143" s="158" t="s">
        <v>320</v>
      </c>
      <c r="D143" s="566">
        <v>50</v>
      </c>
      <c r="E143" s="536">
        <v>1115.98</v>
      </c>
      <c r="F143" s="149" t="s">
        <v>207</v>
      </c>
      <c r="G143" s="537">
        <v>1115.98</v>
      </c>
      <c r="H143" s="538">
        <v>1115.98</v>
      </c>
      <c r="I143" s="538">
        <v>1115.98</v>
      </c>
      <c r="J143" s="539">
        <v>1115.98</v>
      </c>
      <c r="K143"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278995</v>
      </c>
    </row>
    <row r="144" spans="1:11" ht="14.5" thickBot="1">
      <c r="A144" s="157" t="s">
        <v>488</v>
      </c>
      <c r="B144" s="141" t="s">
        <v>484</v>
      </c>
      <c r="C144" s="158" t="s">
        <v>373</v>
      </c>
      <c r="D144" s="566">
        <v>50</v>
      </c>
      <c r="E144" s="536">
        <v>260.68</v>
      </c>
      <c r="F144" s="149" t="s">
        <v>207</v>
      </c>
      <c r="G144" s="537">
        <v>260.68</v>
      </c>
      <c r="H144" s="538">
        <v>260.68</v>
      </c>
      <c r="I144" s="538">
        <v>260.68</v>
      </c>
      <c r="J144" s="539">
        <v>260.68</v>
      </c>
      <c r="K144"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65170</v>
      </c>
    </row>
    <row r="145" spans="1:15" ht="14">
      <c r="A145" s="157" t="s">
        <v>489</v>
      </c>
      <c r="B145" s="141" t="s">
        <v>484</v>
      </c>
      <c r="C145" s="158" t="s">
        <v>375</v>
      </c>
      <c r="D145" s="566">
        <v>50</v>
      </c>
      <c r="E145" s="536">
        <v>1184.54</v>
      </c>
      <c r="F145" s="149" t="s">
        <v>207</v>
      </c>
      <c r="G145" s="537">
        <v>1184.54</v>
      </c>
      <c r="H145" s="538">
        <v>1184.54</v>
      </c>
      <c r="I145" s="538">
        <v>1184.54</v>
      </c>
      <c r="J145" s="539">
        <v>1184.54</v>
      </c>
      <c r="K145" s="156">
        <f>SUM(TBL_Lot_2_uPVC_Windows[[#This Row],[Volumes for evaluation purposes (for each band where applicable)]]*TBL_Lot_2_uPVC_Windows[[#This Row],[Single window]])+(TBL_Lot_2_uPVC_Windows[[#This Row],[Volumes for evaluation purposes (for each band where applicable)]]*TBL_Lot_2_uPVC_Windows[[#This Row],[2 to 10 windows]])+(TBL_Lot_2_uPVC_Windows[[#This Row],[Volumes for evaluation purposes (for each band where applicable)]]*TBL_Lot_2_uPVC_Windows[[#This Row],[11 to 25 windows]])+(TBL_Lot_2_uPVC_Windows[[#This Row],[Volumes for evaluation purposes (for each band where applicable)]]*TBL_Lot_2_uPVC_Windows[[#This Row],[26 to 50 windows]])+(TBL_Lot_2_uPVC_Windows[[#This Row],[Volumes for evaluation purposes (for each band where applicable)]]*TBL_Lot_2_uPVC_Windows[[#This Row],[51+ windows]])</f>
        <v>296135</v>
      </c>
    </row>
    <row r="146" spans="1:15" ht="27.5" thickBot="1">
      <c r="A146" s="157" t="s">
        <v>490</v>
      </c>
      <c r="B146" s="141" t="s">
        <v>484</v>
      </c>
      <c r="C146" s="160" t="s">
        <v>322</v>
      </c>
      <c r="D146" s="567">
        <v>50</v>
      </c>
      <c r="E146" s="536">
        <v>135.56</v>
      </c>
      <c r="F146" s="143" t="s">
        <v>207</v>
      </c>
      <c r="G146" s="144" t="s">
        <v>207</v>
      </c>
      <c r="H146" s="145" t="s">
        <v>207</v>
      </c>
      <c r="I146" s="145" t="s">
        <v>207</v>
      </c>
      <c r="J146" s="146" t="s">
        <v>207</v>
      </c>
      <c r="K146" s="187">
        <f t="shared" ref="K146:K157" si="0">D146*E146</f>
        <v>6778</v>
      </c>
    </row>
    <row r="147" spans="1:15" ht="27.5" thickBot="1">
      <c r="A147" s="157" t="s">
        <v>491</v>
      </c>
      <c r="B147" s="141" t="s">
        <v>484</v>
      </c>
      <c r="C147" s="160" t="s">
        <v>324</v>
      </c>
      <c r="D147" s="567">
        <v>50</v>
      </c>
      <c r="E147" s="536">
        <v>24.18</v>
      </c>
      <c r="F147" s="143" t="s">
        <v>207</v>
      </c>
      <c r="G147" s="144" t="s">
        <v>207</v>
      </c>
      <c r="H147" s="145" t="s">
        <v>207</v>
      </c>
      <c r="I147" s="145" t="s">
        <v>207</v>
      </c>
      <c r="J147" s="146" t="s">
        <v>207</v>
      </c>
      <c r="K147" s="187">
        <f t="shared" si="0"/>
        <v>1209</v>
      </c>
    </row>
    <row r="148" spans="1:15" ht="14.5" thickBot="1">
      <c r="A148" s="161" t="s">
        <v>492</v>
      </c>
      <c r="B148" s="177" t="s">
        <v>484</v>
      </c>
      <c r="C148" s="160" t="s">
        <v>326</v>
      </c>
      <c r="D148" s="567">
        <v>50</v>
      </c>
      <c r="E148" s="546">
        <v>29.43</v>
      </c>
      <c r="F148" s="164" t="s">
        <v>207</v>
      </c>
      <c r="G148" s="165" t="s">
        <v>207</v>
      </c>
      <c r="H148" s="166" t="s">
        <v>207</v>
      </c>
      <c r="I148" s="166" t="s">
        <v>207</v>
      </c>
      <c r="J148" s="167" t="s">
        <v>207</v>
      </c>
      <c r="K148" s="187">
        <f t="shared" si="0"/>
        <v>1471.5</v>
      </c>
    </row>
    <row r="149" spans="1:15" ht="14">
      <c r="A149" s="627"/>
      <c r="B149" s="628"/>
      <c r="C149" s="629"/>
      <c r="D149" s="630"/>
      <c r="E149" s="631"/>
      <c r="F149" s="632"/>
      <c r="G149" s="633"/>
      <c r="H149" s="633"/>
      <c r="I149" s="633"/>
      <c r="J149" s="633"/>
      <c r="K149" s="634"/>
      <c r="L149" s="5"/>
      <c r="M149" s="5"/>
      <c r="N149" s="5"/>
      <c r="O149" s="5"/>
    </row>
    <row r="150" spans="1:15" ht="25" customHeight="1">
      <c r="A150" s="627"/>
      <c r="B150" s="628"/>
      <c r="C150" s="629"/>
      <c r="D150" s="630"/>
      <c r="E150" s="631"/>
      <c r="F150" s="632"/>
      <c r="G150" s="633"/>
      <c r="H150" s="633"/>
      <c r="I150" s="633"/>
      <c r="J150" s="633"/>
      <c r="K150" s="634"/>
      <c r="L150" s="5"/>
      <c r="M150" s="5"/>
      <c r="N150" s="5"/>
      <c r="O150" s="5"/>
    </row>
    <row r="151" spans="1:15" ht="14">
      <c r="A151" s="627"/>
      <c r="B151" s="628"/>
      <c r="C151" s="629"/>
      <c r="D151" s="630"/>
      <c r="E151" s="631"/>
      <c r="F151" s="632"/>
      <c r="G151" s="633"/>
      <c r="H151" s="633"/>
      <c r="I151" s="633"/>
      <c r="J151" s="633"/>
      <c r="K151" s="634"/>
      <c r="L151" s="5"/>
      <c r="M151" s="5"/>
      <c r="N151" s="5"/>
      <c r="O151" s="5"/>
    </row>
    <row r="152" spans="1:15" ht="14">
      <c r="A152" s="627"/>
      <c r="B152" s="628"/>
      <c r="C152" s="629"/>
      <c r="D152" s="630"/>
      <c r="E152" s="631"/>
      <c r="F152" s="632"/>
      <c r="G152" s="633"/>
      <c r="H152" s="633"/>
      <c r="I152" s="633"/>
      <c r="J152" s="633"/>
      <c r="K152" s="634"/>
      <c r="L152" s="5"/>
      <c r="M152" s="5"/>
      <c r="N152" s="5"/>
      <c r="O152" s="5"/>
    </row>
    <row r="153" spans="1:15" ht="14.5" thickBot="1">
      <c r="A153" s="627"/>
      <c r="B153" s="628"/>
      <c r="C153" s="629"/>
      <c r="D153" s="630"/>
      <c r="E153" s="631"/>
      <c r="F153" s="632"/>
      <c r="G153" s="633"/>
      <c r="H153" s="633"/>
      <c r="I153" s="633"/>
      <c r="J153" s="633"/>
      <c r="K153" s="634"/>
      <c r="L153" s="5"/>
      <c r="M153" s="5"/>
      <c r="N153" s="5"/>
      <c r="O153" s="5"/>
    </row>
    <row r="154" spans="1:15" ht="27.5" thickBot="1">
      <c r="A154" s="180" t="s">
        <v>493</v>
      </c>
      <c r="B154" s="181" t="s">
        <v>494</v>
      </c>
      <c r="C154" s="182" t="s">
        <v>495</v>
      </c>
      <c r="D154" s="425">
        <v>50</v>
      </c>
      <c r="E154" s="548">
        <v>88.44</v>
      </c>
      <c r="F154" s="183" t="s">
        <v>207</v>
      </c>
      <c r="G154" s="184" t="s">
        <v>207</v>
      </c>
      <c r="H154" s="185" t="s">
        <v>207</v>
      </c>
      <c r="I154" s="185" t="s">
        <v>207</v>
      </c>
      <c r="J154" s="186" t="s">
        <v>207</v>
      </c>
      <c r="K154" s="187">
        <f t="shared" si="0"/>
        <v>4422</v>
      </c>
    </row>
    <row r="155" spans="1:15" ht="27.5" thickBot="1">
      <c r="A155" s="188" t="s">
        <v>496</v>
      </c>
      <c r="B155" s="189" t="s">
        <v>494</v>
      </c>
      <c r="C155" s="190" t="s">
        <v>497</v>
      </c>
      <c r="D155" s="425">
        <v>50</v>
      </c>
      <c r="E155" s="548">
        <v>8.06</v>
      </c>
      <c r="F155" s="183" t="s">
        <v>207</v>
      </c>
      <c r="G155" s="184" t="s">
        <v>207</v>
      </c>
      <c r="H155" s="185" t="s">
        <v>207</v>
      </c>
      <c r="I155" s="185" t="s">
        <v>207</v>
      </c>
      <c r="J155" s="186" t="s">
        <v>207</v>
      </c>
      <c r="K155" s="187">
        <f t="shared" si="0"/>
        <v>403</v>
      </c>
    </row>
    <row r="156" spans="1:15" ht="68" thickBot="1">
      <c r="A156" s="191" t="s">
        <v>498</v>
      </c>
      <c r="B156" s="192" t="s">
        <v>499</v>
      </c>
      <c r="C156" s="194" t="s">
        <v>2357</v>
      </c>
      <c r="D156" s="572">
        <v>50</v>
      </c>
      <c r="E156" s="548">
        <v>48.47</v>
      </c>
      <c r="F156" s="183" t="s">
        <v>207</v>
      </c>
      <c r="G156" s="184" t="s">
        <v>207</v>
      </c>
      <c r="H156" s="185" t="s">
        <v>207</v>
      </c>
      <c r="I156" s="185" t="s">
        <v>207</v>
      </c>
      <c r="J156" s="186" t="s">
        <v>207</v>
      </c>
      <c r="K156" s="187">
        <f t="shared" si="0"/>
        <v>2423.5</v>
      </c>
    </row>
    <row r="157" spans="1:15" ht="41" thickBot="1">
      <c r="A157" s="193" t="s">
        <v>500</v>
      </c>
      <c r="B157" s="141" t="s">
        <v>499</v>
      </c>
      <c r="C157" s="194" t="s">
        <v>501</v>
      </c>
      <c r="D157" s="572">
        <v>50</v>
      </c>
      <c r="E157" s="548">
        <v>24.14</v>
      </c>
      <c r="F157" s="183" t="s">
        <v>207</v>
      </c>
      <c r="G157" s="184" t="s">
        <v>207</v>
      </c>
      <c r="H157" s="185" t="s">
        <v>207</v>
      </c>
      <c r="I157" s="185" t="s">
        <v>207</v>
      </c>
      <c r="J157" s="186" t="s">
        <v>207</v>
      </c>
      <c r="K157" s="187">
        <f t="shared" si="0"/>
        <v>1207</v>
      </c>
    </row>
    <row r="158" spans="1:15" ht="41" thickBot="1">
      <c r="A158" s="195" t="s">
        <v>502</v>
      </c>
      <c r="B158" s="196" t="s">
        <v>499</v>
      </c>
      <c r="C158" s="197" t="s">
        <v>503</v>
      </c>
      <c r="D158" s="425">
        <v>50</v>
      </c>
      <c r="E158" s="548">
        <v>86.08</v>
      </c>
      <c r="F158" s="183" t="s">
        <v>207</v>
      </c>
      <c r="G158" s="184" t="s">
        <v>207</v>
      </c>
      <c r="H158" s="185" t="s">
        <v>207</v>
      </c>
      <c r="I158" s="185" t="s">
        <v>207</v>
      </c>
      <c r="J158" s="186" t="s">
        <v>207</v>
      </c>
      <c r="K158" s="187">
        <f>D158*E158</f>
        <v>4304</v>
      </c>
    </row>
    <row r="159" spans="1:15" ht="14" thickBot="1"/>
    <row r="160" spans="1:15" ht="14.5" thickBot="1">
      <c r="I160" s="6"/>
      <c r="J160" s="198" t="s">
        <v>504</v>
      </c>
      <c r="K160" s="199">
        <f>SUM(K6:K159)</f>
        <v>6147345.1999999993</v>
      </c>
    </row>
  </sheetData>
  <protectedRanges>
    <protectedRange sqref="E6:E158 G50:J55" name="Data"/>
  </protectedRanges>
  <mergeCells count="1">
    <mergeCell ref="B3:C3"/>
  </mergeCells>
  <conditionalFormatting sqref="E6:E153">
    <cfRule type="expression" dxfId="1637" priority="91">
      <formula>INDIRECT("O"&amp;ROW())="Done"</formula>
    </cfRule>
    <cfRule type="expression" dxfId="1636" priority="92">
      <formula>INDIRECT("O"&amp;ROW())="Add"</formula>
    </cfRule>
  </conditionalFormatting>
  <conditionalFormatting sqref="E146:J153 K146:K157 E6:K145">
    <cfRule type="expression" dxfId="1635" priority="79">
      <formula>INDIRECT("o"&amp;ROW())="Shade"</formula>
    </cfRule>
    <cfRule type="containsText" dxfId="1634" priority="80" operator="containsText" text="N/A">
      <formula>NOT(ISERROR(SEARCH("N/A",E6)))</formula>
    </cfRule>
  </conditionalFormatting>
  <conditionalFormatting sqref="H6:H153">
    <cfRule type="expression" dxfId="1633" priority="85">
      <formula>INDIRECT("R"&amp;ROW())="Done"</formula>
    </cfRule>
    <cfRule type="expression" dxfId="1632" priority="86">
      <formula>INDIRECT("R"&amp;ROW())="Add"</formula>
    </cfRule>
  </conditionalFormatting>
  <conditionalFormatting sqref="I6:I153">
    <cfRule type="expression" dxfId="1631" priority="83">
      <formula>INDIRECT("S"&amp;ROW())="Done"</formula>
    </cfRule>
    <cfRule type="expression" dxfId="1630" priority="84">
      <formula>INDIRECT("S"&amp;ROW())="Add"</formula>
    </cfRule>
  </conditionalFormatting>
  <conditionalFormatting sqref="J6:J153">
    <cfRule type="expression" dxfId="1629" priority="81">
      <formula>INDIRECT("T"&amp;ROW())="Done"</formula>
    </cfRule>
    <cfRule type="expression" dxfId="1628" priority="82">
      <formula>INDIRECT("T"&amp;ROW())="Add"</formula>
    </cfRule>
  </conditionalFormatting>
  <conditionalFormatting sqref="G6:G153">
    <cfRule type="expression" dxfId="1627" priority="87">
      <formula>INDIRECT("Q"&amp;ROW())="Done"</formula>
    </cfRule>
    <cfRule type="expression" dxfId="1626" priority="88">
      <formula>INDIRECT("Q"&amp;ROW())="Add"</formula>
    </cfRule>
  </conditionalFormatting>
  <conditionalFormatting sqref="G8:J13 G17:J22 G26:J27 G31:J31 G34:J35 G37:J40 G43:J46 G50:J55 G59:J61 G64:J68 G71:J77 G81:J85 G89:J93 G97:J100 G103:J106 G109:J113 G116:J123 G128:J131 G136:J137 G140:J145 F6:F153">
    <cfRule type="expression" dxfId="1625" priority="89">
      <formula>INDIRECT("P"&amp;ROW())="Done"</formula>
    </cfRule>
    <cfRule type="expression" dxfId="1624" priority="90">
      <formula>INDIRECT("P"&amp;ROW())="Add"</formula>
    </cfRule>
  </conditionalFormatting>
  <conditionalFormatting sqref="E154">
    <cfRule type="expression" dxfId="1623" priority="77">
      <formula>INDIRECT("O"&amp;ROW())="Done"</formula>
    </cfRule>
    <cfRule type="expression" dxfId="1622" priority="78">
      <formula>INDIRECT("O"&amp;ROW())="Add"</formula>
    </cfRule>
  </conditionalFormatting>
  <conditionalFormatting sqref="E154:J154">
    <cfRule type="expression" dxfId="1621" priority="65">
      <formula>INDIRECT("o"&amp;ROW())="Shade"</formula>
    </cfRule>
    <cfRule type="containsText" dxfId="1620" priority="66" operator="containsText" text="N/A">
      <formula>NOT(ISERROR(SEARCH("N/A",E154)))</formula>
    </cfRule>
  </conditionalFormatting>
  <conditionalFormatting sqref="H154">
    <cfRule type="expression" dxfId="1619" priority="71">
      <formula>INDIRECT("R"&amp;ROW())="Done"</formula>
    </cfRule>
    <cfRule type="expression" dxfId="1618" priority="72">
      <formula>INDIRECT("R"&amp;ROW())="Add"</formula>
    </cfRule>
  </conditionalFormatting>
  <conditionalFormatting sqref="I154">
    <cfRule type="expression" dxfId="1617" priority="69">
      <formula>INDIRECT("S"&amp;ROW())="Done"</formula>
    </cfRule>
    <cfRule type="expression" dxfId="1616" priority="70">
      <formula>INDIRECT("S"&amp;ROW())="Add"</formula>
    </cfRule>
  </conditionalFormatting>
  <conditionalFormatting sqref="J154">
    <cfRule type="expression" dxfId="1615" priority="67">
      <formula>INDIRECT("T"&amp;ROW())="Done"</formula>
    </cfRule>
    <cfRule type="expression" dxfId="1614" priority="68">
      <formula>INDIRECT("T"&amp;ROW())="Add"</formula>
    </cfRule>
  </conditionalFormatting>
  <conditionalFormatting sqref="G154">
    <cfRule type="expression" dxfId="1613" priority="73">
      <formula>INDIRECT("Q"&amp;ROW())="Done"</formula>
    </cfRule>
    <cfRule type="expression" dxfId="1612" priority="74">
      <formula>INDIRECT("Q"&amp;ROW())="Add"</formula>
    </cfRule>
  </conditionalFormatting>
  <conditionalFormatting sqref="F154">
    <cfRule type="expression" dxfId="1611" priority="75">
      <formula>INDIRECT("P"&amp;ROW())="Done"</formula>
    </cfRule>
    <cfRule type="expression" dxfId="1610" priority="76">
      <formula>INDIRECT("P"&amp;ROW())="Add"</formula>
    </cfRule>
  </conditionalFormatting>
  <conditionalFormatting sqref="E155">
    <cfRule type="expression" dxfId="1609" priority="63">
      <formula>INDIRECT("O"&amp;ROW())="Done"</formula>
    </cfRule>
    <cfRule type="expression" dxfId="1608" priority="64">
      <formula>INDIRECT("O"&amp;ROW())="Add"</formula>
    </cfRule>
  </conditionalFormatting>
  <conditionalFormatting sqref="E155:J155">
    <cfRule type="expression" dxfId="1607" priority="51">
      <formula>INDIRECT("o"&amp;ROW())="Shade"</formula>
    </cfRule>
    <cfRule type="containsText" dxfId="1606" priority="52" operator="containsText" text="N/A">
      <formula>NOT(ISERROR(SEARCH("N/A",E155)))</formula>
    </cfRule>
  </conditionalFormatting>
  <conditionalFormatting sqref="H155">
    <cfRule type="expression" dxfId="1605" priority="57">
      <formula>INDIRECT("R"&amp;ROW())="Done"</formula>
    </cfRule>
    <cfRule type="expression" dxfId="1604" priority="58">
      <formula>INDIRECT("R"&amp;ROW())="Add"</formula>
    </cfRule>
  </conditionalFormatting>
  <conditionalFormatting sqref="I155">
    <cfRule type="expression" dxfId="1603" priority="55">
      <formula>INDIRECT("S"&amp;ROW())="Done"</formula>
    </cfRule>
    <cfRule type="expression" dxfId="1602" priority="56">
      <formula>INDIRECT("S"&amp;ROW())="Add"</formula>
    </cfRule>
  </conditionalFormatting>
  <conditionalFormatting sqref="J155">
    <cfRule type="expression" dxfId="1601" priority="53">
      <formula>INDIRECT("T"&amp;ROW())="Done"</formula>
    </cfRule>
    <cfRule type="expression" dxfId="1600" priority="54">
      <formula>INDIRECT("T"&amp;ROW())="Add"</formula>
    </cfRule>
  </conditionalFormatting>
  <conditionalFormatting sqref="G155">
    <cfRule type="expression" dxfId="1599" priority="59">
      <formula>INDIRECT("Q"&amp;ROW())="Done"</formula>
    </cfRule>
    <cfRule type="expression" dxfId="1598" priority="60">
      <formula>INDIRECT("Q"&amp;ROW())="Add"</formula>
    </cfRule>
  </conditionalFormatting>
  <conditionalFormatting sqref="F155">
    <cfRule type="expression" dxfId="1597" priority="61">
      <formula>INDIRECT("P"&amp;ROW())="Done"</formula>
    </cfRule>
    <cfRule type="expression" dxfId="1596" priority="62">
      <formula>INDIRECT("P"&amp;ROW())="Add"</formula>
    </cfRule>
  </conditionalFormatting>
  <conditionalFormatting sqref="E156">
    <cfRule type="expression" dxfId="1595" priority="49">
      <formula>INDIRECT("O"&amp;ROW())="Done"</formula>
    </cfRule>
    <cfRule type="expression" dxfId="1594" priority="50">
      <formula>INDIRECT("O"&amp;ROW())="Add"</formula>
    </cfRule>
  </conditionalFormatting>
  <conditionalFormatting sqref="E156:J156">
    <cfRule type="expression" dxfId="1593" priority="37">
      <formula>INDIRECT("o"&amp;ROW())="Shade"</formula>
    </cfRule>
    <cfRule type="containsText" dxfId="1592" priority="38" operator="containsText" text="N/A">
      <formula>NOT(ISERROR(SEARCH("N/A",E156)))</formula>
    </cfRule>
  </conditionalFormatting>
  <conditionalFormatting sqref="H156">
    <cfRule type="expression" dxfId="1591" priority="43">
      <formula>INDIRECT("R"&amp;ROW())="Done"</formula>
    </cfRule>
    <cfRule type="expression" dxfId="1590" priority="44">
      <formula>INDIRECT("R"&amp;ROW())="Add"</formula>
    </cfRule>
  </conditionalFormatting>
  <conditionalFormatting sqref="I156">
    <cfRule type="expression" dxfId="1589" priority="41">
      <formula>INDIRECT("S"&amp;ROW())="Done"</formula>
    </cfRule>
    <cfRule type="expression" dxfId="1588" priority="42">
      <formula>INDIRECT("S"&amp;ROW())="Add"</formula>
    </cfRule>
  </conditionalFormatting>
  <conditionalFormatting sqref="J156">
    <cfRule type="expression" dxfId="1587" priority="39">
      <formula>INDIRECT("T"&amp;ROW())="Done"</formula>
    </cfRule>
    <cfRule type="expression" dxfId="1586" priority="40">
      <formula>INDIRECT("T"&amp;ROW())="Add"</formula>
    </cfRule>
  </conditionalFormatting>
  <conditionalFormatting sqref="G156">
    <cfRule type="expression" dxfId="1585" priority="45">
      <formula>INDIRECT("Q"&amp;ROW())="Done"</formula>
    </cfRule>
    <cfRule type="expression" dxfId="1584" priority="46">
      <formula>INDIRECT("Q"&amp;ROW())="Add"</formula>
    </cfRule>
  </conditionalFormatting>
  <conditionalFormatting sqref="F156">
    <cfRule type="expression" dxfId="1583" priority="47">
      <formula>INDIRECT("P"&amp;ROW())="Done"</formula>
    </cfRule>
    <cfRule type="expression" dxfId="1582" priority="48">
      <formula>INDIRECT("P"&amp;ROW())="Add"</formula>
    </cfRule>
  </conditionalFormatting>
  <conditionalFormatting sqref="E157">
    <cfRule type="expression" dxfId="1581" priority="35">
      <formula>INDIRECT("O"&amp;ROW())="Done"</formula>
    </cfRule>
    <cfRule type="expression" dxfId="1580" priority="36">
      <formula>INDIRECT("O"&amp;ROW())="Add"</formula>
    </cfRule>
  </conditionalFormatting>
  <conditionalFormatting sqref="E157:J157">
    <cfRule type="expression" dxfId="1579" priority="23">
      <formula>INDIRECT("o"&amp;ROW())="Shade"</formula>
    </cfRule>
    <cfRule type="containsText" dxfId="1578" priority="24" operator="containsText" text="N/A">
      <formula>NOT(ISERROR(SEARCH("N/A",E157)))</formula>
    </cfRule>
  </conditionalFormatting>
  <conditionalFormatting sqref="H157">
    <cfRule type="expression" dxfId="1577" priority="29">
      <formula>INDIRECT("R"&amp;ROW())="Done"</formula>
    </cfRule>
    <cfRule type="expression" dxfId="1576" priority="30">
      <formula>INDIRECT("R"&amp;ROW())="Add"</formula>
    </cfRule>
  </conditionalFormatting>
  <conditionalFormatting sqref="I157">
    <cfRule type="expression" dxfId="1575" priority="27">
      <formula>INDIRECT("S"&amp;ROW())="Done"</formula>
    </cfRule>
    <cfRule type="expression" dxfId="1574" priority="28">
      <formula>INDIRECT("S"&amp;ROW())="Add"</formula>
    </cfRule>
  </conditionalFormatting>
  <conditionalFormatting sqref="J157">
    <cfRule type="expression" dxfId="1573" priority="25">
      <formula>INDIRECT("T"&amp;ROW())="Done"</formula>
    </cfRule>
    <cfRule type="expression" dxfId="1572" priority="26">
      <formula>INDIRECT("T"&amp;ROW())="Add"</formula>
    </cfRule>
  </conditionalFormatting>
  <conditionalFormatting sqref="G157">
    <cfRule type="expression" dxfId="1571" priority="31">
      <formula>INDIRECT("Q"&amp;ROW())="Done"</formula>
    </cfRule>
    <cfRule type="expression" dxfId="1570" priority="32">
      <formula>INDIRECT("Q"&amp;ROW())="Add"</formula>
    </cfRule>
  </conditionalFormatting>
  <conditionalFormatting sqref="F157">
    <cfRule type="expression" dxfId="1569" priority="33">
      <formula>INDIRECT("P"&amp;ROW())="Done"</formula>
    </cfRule>
    <cfRule type="expression" dxfId="1568" priority="34">
      <formula>INDIRECT("P"&amp;ROW())="Add"</formula>
    </cfRule>
  </conditionalFormatting>
  <conditionalFormatting sqref="E158">
    <cfRule type="expression" dxfId="1567" priority="21">
      <formula>INDIRECT("O"&amp;ROW())="Done"</formula>
    </cfRule>
    <cfRule type="expression" dxfId="1566" priority="22">
      <formula>INDIRECT("O"&amp;ROW())="Add"</formula>
    </cfRule>
  </conditionalFormatting>
  <conditionalFormatting sqref="E158:K158">
    <cfRule type="expression" dxfId="1565" priority="9">
      <formula>INDIRECT("o"&amp;ROW())="Shade"</formula>
    </cfRule>
    <cfRule type="containsText" dxfId="1564" priority="10" operator="containsText" text="N/A">
      <formula>NOT(ISERROR(SEARCH("N/A",E158)))</formula>
    </cfRule>
  </conditionalFormatting>
  <conditionalFormatting sqref="H158">
    <cfRule type="expression" dxfId="1563" priority="15">
      <formula>INDIRECT("R"&amp;ROW())="Done"</formula>
    </cfRule>
    <cfRule type="expression" dxfId="1562" priority="16">
      <formula>INDIRECT("R"&amp;ROW())="Add"</formula>
    </cfRule>
  </conditionalFormatting>
  <conditionalFormatting sqref="I158">
    <cfRule type="expression" dxfId="1561" priority="13">
      <formula>INDIRECT("S"&amp;ROW())="Done"</formula>
    </cfRule>
    <cfRule type="expression" dxfId="1560" priority="14">
      <formula>INDIRECT("S"&amp;ROW())="Add"</formula>
    </cfRule>
  </conditionalFormatting>
  <conditionalFormatting sqref="J158">
    <cfRule type="expression" dxfId="1559" priority="11">
      <formula>INDIRECT("T"&amp;ROW())="Done"</formula>
    </cfRule>
    <cfRule type="expression" dxfId="1558" priority="12">
      <formula>INDIRECT("T"&amp;ROW())="Add"</formula>
    </cfRule>
  </conditionalFormatting>
  <conditionalFormatting sqref="G158">
    <cfRule type="expression" dxfId="1557" priority="17">
      <formula>INDIRECT("Q"&amp;ROW())="Done"</formula>
    </cfRule>
    <cfRule type="expression" dxfId="1556" priority="18">
      <formula>INDIRECT("Q"&amp;ROW())="Add"</formula>
    </cfRule>
  </conditionalFormatting>
  <conditionalFormatting sqref="F158">
    <cfRule type="expression" dxfId="1555" priority="19">
      <formula>INDIRECT("P"&amp;ROW())="Done"</formula>
    </cfRule>
    <cfRule type="expression" dxfId="1554" priority="20">
      <formula>INDIRECT("P"&amp;ROW())="Add"</formula>
    </cfRule>
  </conditionalFormatting>
  <conditionalFormatting sqref="K6:K7">
    <cfRule type="expression" dxfId="1553" priority="7">
      <formula>INDIRECT("T"&amp;ROW())="Done"</formula>
    </cfRule>
    <cfRule type="expression" dxfId="1552" priority="8">
      <formula>INDIRECT("T"&amp;ROW())="Add"</formula>
    </cfRule>
  </conditionalFormatting>
  <conditionalFormatting sqref="D6:D7">
    <cfRule type="expression" dxfId="1551" priority="3">
      <formula>INDIRECT("o"&amp;ROW())="Shade"</formula>
    </cfRule>
    <cfRule type="containsText" dxfId="1550" priority="4" operator="containsText" text="N/A">
      <formula>NOT(ISERROR(SEARCH("N/A",D6)))</formula>
    </cfRule>
  </conditionalFormatting>
  <conditionalFormatting sqref="D6:D7">
    <cfRule type="expression" dxfId="1549" priority="5">
      <formula>INDIRECT("P"&amp;ROW())="Done"</formula>
    </cfRule>
    <cfRule type="expression" dxfId="1548" priority="6">
      <formula>INDIRECT("P"&amp;ROW())="Add"</formula>
    </cfRule>
  </conditionalFormatting>
  <conditionalFormatting sqref="G50:J55">
    <cfRule type="expression" dxfId="1547" priority="1">
      <formula>INDIRECT("O"&amp;ROW())="Done"</formula>
    </cfRule>
    <cfRule type="expression" dxfId="1546" priority="2">
      <formula>INDIRECT("O"&amp;ROW())="Add"</formula>
    </cfRule>
  </conditionalFormatting>
  <dataValidations count="1">
    <dataValidation type="decimal" operator="greaterThan" allowBlank="1" showInputMessage="1" showErrorMessage="1" sqref="E8:E139 G50:J55" xr:uid="{00000000-0002-0000-0A00-000000000000}">
      <formula1>0</formula1>
    </dataValidation>
  </dataValidations>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60"/>
  <sheetViews>
    <sheetView workbookViewId="0">
      <pane ySplit="5" topLeftCell="A6" activePane="bottomLeft" state="frozen"/>
      <selection pane="bottomLeft"/>
    </sheetView>
  </sheetViews>
  <sheetFormatPr defaultColWidth="10.26953125" defaultRowHeight="13.5"/>
  <cols>
    <col min="1" max="1" width="7.453125" style="1" bestFit="1" customWidth="1"/>
    <col min="2" max="2" width="13.54296875" style="1" customWidth="1"/>
    <col min="3" max="3" width="65.7265625" style="1" customWidth="1"/>
    <col min="4" max="4" width="23.26953125" style="2" customWidth="1"/>
    <col min="5" max="5" width="11.81640625" style="2" customWidth="1"/>
    <col min="6" max="6" width="17.54296875" style="2" customWidth="1"/>
    <col min="7" max="7" width="15.1796875" style="2" customWidth="1"/>
    <col min="8" max="8" width="14" style="2" customWidth="1"/>
    <col min="9" max="9" width="15.453125" style="2" customWidth="1"/>
    <col min="10" max="10" width="15" style="2" customWidth="1"/>
    <col min="11" max="11" width="18.453125" style="3" customWidth="1"/>
    <col min="12" max="12" width="11.26953125" style="1" customWidth="1"/>
    <col min="13" max="13" width="12.81640625" style="1" customWidth="1"/>
    <col min="14" max="15" width="10.26953125" style="1"/>
    <col min="16" max="16" width="12.26953125" style="1" customWidth="1"/>
    <col min="17" max="16384" width="10.26953125" style="1"/>
  </cols>
  <sheetData>
    <row r="1" spans="1:11" ht="17.5">
      <c r="A1" s="4"/>
      <c r="B1" s="42" t="s">
        <v>505</v>
      </c>
      <c r="C1" s="103"/>
      <c r="D1" s="125"/>
      <c r="G1" s="1"/>
    </row>
    <row r="2" spans="1:11" s="5" customFormat="1">
      <c r="A2" s="126"/>
      <c r="B2" s="126"/>
      <c r="C2" s="127"/>
      <c r="D2" s="128"/>
      <c r="E2" s="6"/>
      <c r="F2" s="6"/>
      <c r="H2" s="6"/>
      <c r="I2" s="6"/>
      <c r="J2" s="6"/>
      <c r="K2" s="7"/>
    </row>
    <row r="3" spans="1:11" s="5" customFormat="1" ht="28" customHeight="1">
      <c r="A3" s="126"/>
      <c r="B3" s="644" t="s">
        <v>297</v>
      </c>
      <c r="C3" s="644"/>
      <c r="D3" s="129"/>
      <c r="E3" s="6"/>
      <c r="F3" s="6"/>
      <c r="H3" s="6"/>
      <c r="I3" s="6"/>
      <c r="J3" s="6"/>
      <c r="K3" s="7"/>
    </row>
    <row r="4" spans="1:11" ht="14" thickBot="1">
      <c r="C4" s="2"/>
    </row>
    <row r="5" spans="1:11" s="139" customFormat="1" ht="54.5" thickBot="1">
      <c r="A5" s="130" t="s">
        <v>298</v>
      </c>
      <c r="B5" s="131" t="s">
        <v>299</v>
      </c>
      <c r="C5" s="132" t="s">
        <v>300</v>
      </c>
      <c r="D5" s="426" t="s">
        <v>301</v>
      </c>
      <c r="E5" s="134" t="s">
        <v>2358</v>
      </c>
      <c r="F5" s="136" t="s">
        <v>302</v>
      </c>
      <c r="G5" s="136" t="s">
        <v>2359</v>
      </c>
      <c r="H5" s="137" t="s">
        <v>2360</v>
      </c>
      <c r="I5" s="137" t="s">
        <v>2361</v>
      </c>
      <c r="J5" s="138" t="s">
        <v>2362</v>
      </c>
      <c r="K5" s="201" t="s">
        <v>3</v>
      </c>
    </row>
    <row r="6" spans="1:11" ht="14.5" thickBot="1">
      <c r="A6" s="153" t="s">
        <v>646</v>
      </c>
      <c r="B6" s="154" t="s">
        <v>309</v>
      </c>
      <c r="C6" s="155" t="s">
        <v>310</v>
      </c>
      <c r="D6" s="8">
        <v>50</v>
      </c>
      <c r="E6" s="528">
        <v>563.26</v>
      </c>
      <c r="F6" s="143" t="s">
        <v>207</v>
      </c>
      <c r="G6" s="533">
        <v>563.26</v>
      </c>
      <c r="H6" s="534">
        <v>563.26</v>
      </c>
      <c r="I6" s="534">
        <v>563.26</v>
      </c>
      <c r="J6" s="535">
        <v>563.26</v>
      </c>
      <c r="K6"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140815</v>
      </c>
    </row>
    <row r="7" spans="1:11" ht="14.5" thickBot="1">
      <c r="A7" s="157" t="s">
        <v>645</v>
      </c>
      <c r="B7" s="140" t="s">
        <v>309</v>
      </c>
      <c r="C7" s="158" t="s">
        <v>312</v>
      </c>
      <c r="D7" s="8">
        <v>50</v>
      </c>
      <c r="E7" s="529">
        <v>598.21</v>
      </c>
      <c r="F7" s="143" t="s">
        <v>207</v>
      </c>
      <c r="G7" s="537">
        <v>598.21</v>
      </c>
      <c r="H7" s="538">
        <v>598.21</v>
      </c>
      <c r="I7" s="538">
        <v>598.21</v>
      </c>
      <c r="J7" s="539">
        <v>598.21</v>
      </c>
      <c r="K7"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149552.5</v>
      </c>
    </row>
    <row r="8" spans="1:11" ht="14.5" thickBot="1">
      <c r="A8" s="157" t="s">
        <v>644</v>
      </c>
      <c r="B8" s="140" t="s">
        <v>309</v>
      </c>
      <c r="C8" s="158" t="s">
        <v>314</v>
      </c>
      <c r="D8" s="427">
        <v>20</v>
      </c>
      <c r="E8" s="529">
        <v>633.14</v>
      </c>
      <c r="F8" s="143" t="s">
        <v>207</v>
      </c>
      <c r="G8" s="537">
        <v>633.14</v>
      </c>
      <c r="H8" s="538">
        <v>633.14</v>
      </c>
      <c r="I8" s="538">
        <v>633.14</v>
      </c>
      <c r="J8" s="539">
        <v>633.14</v>
      </c>
      <c r="K8"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63314</v>
      </c>
    </row>
    <row r="9" spans="1:11" ht="14.5" thickBot="1">
      <c r="A9" s="157" t="s">
        <v>643</v>
      </c>
      <c r="B9" s="140" t="s">
        <v>309</v>
      </c>
      <c r="C9" s="158" t="s">
        <v>316</v>
      </c>
      <c r="D9" s="427">
        <v>20</v>
      </c>
      <c r="E9" s="529">
        <v>671.22</v>
      </c>
      <c r="F9" s="143" t="s">
        <v>207</v>
      </c>
      <c r="G9" s="537">
        <v>671.22</v>
      </c>
      <c r="H9" s="538">
        <v>671.22</v>
      </c>
      <c r="I9" s="538">
        <v>671.22</v>
      </c>
      <c r="J9" s="539">
        <v>671.22</v>
      </c>
      <c r="K9"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67122</v>
      </c>
    </row>
    <row r="10" spans="1:11" ht="14.5" thickBot="1">
      <c r="A10" s="157" t="s">
        <v>642</v>
      </c>
      <c r="B10" s="140" t="s">
        <v>309</v>
      </c>
      <c r="C10" s="158" t="s">
        <v>318</v>
      </c>
      <c r="D10" s="427">
        <v>20</v>
      </c>
      <c r="E10" s="529">
        <v>703.49</v>
      </c>
      <c r="F10" s="143" t="s">
        <v>207</v>
      </c>
      <c r="G10" s="537">
        <v>703.49</v>
      </c>
      <c r="H10" s="538">
        <v>703.49</v>
      </c>
      <c r="I10" s="538">
        <v>703.49</v>
      </c>
      <c r="J10" s="539">
        <v>703.49</v>
      </c>
      <c r="K10"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70349</v>
      </c>
    </row>
    <row r="11" spans="1:11" ht="14.5" thickBot="1">
      <c r="A11" s="157" t="s">
        <v>641</v>
      </c>
      <c r="B11" s="140" t="s">
        <v>309</v>
      </c>
      <c r="C11" s="158" t="s">
        <v>320</v>
      </c>
      <c r="D11" s="427">
        <v>20</v>
      </c>
      <c r="E11" s="529">
        <v>740.06</v>
      </c>
      <c r="F11" s="143" t="s">
        <v>207</v>
      </c>
      <c r="G11" s="537">
        <v>740.06</v>
      </c>
      <c r="H11" s="538">
        <v>740.06</v>
      </c>
      <c r="I11" s="538">
        <v>740.06</v>
      </c>
      <c r="J11" s="539">
        <v>740.06</v>
      </c>
      <c r="K11"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74006</v>
      </c>
    </row>
    <row r="12" spans="1:11" ht="27.5" thickBot="1">
      <c r="A12" s="157" t="s">
        <v>640</v>
      </c>
      <c r="B12" s="140" t="s">
        <v>309</v>
      </c>
      <c r="C12" s="160" t="s">
        <v>322</v>
      </c>
      <c r="D12" s="427">
        <v>20</v>
      </c>
      <c r="E12" s="529">
        <v>36.229999999999997</v>
      </c>
      <c r="F12" s="143" t="s">
        <v>207</v>
      </c>
      <c r="G12" s="144" t="s">
        <v>207</v>
      </c>
      <c r="H12" s="145" t="s">
        <v>207</v>
      </c>
      <c r="I12" s="145" t="s">
        <v>207</v>
      </c>
      <c r="J12" s="146" t="s">
        <v>207</v>
      </c>
      <c r="K12" s="156">
        <f>TBL_Lot_2_Tim_Windows7[[#This Row],[Single window]]*TBL_Lot_2_Tim_Windows7[[#This Row],[Volumes for evaluation purposes (for each band where applicable)]]</f>
        <v>724.59999999999991</v>
      </c>
    </row>
    <row r="13" spans="1:11" ht="27.5" thickBot="1">
      <c r="A13" s="157" t="s">
        <v>639</v>
      </c>
      <c r="B13" s="140" t="s">
        <v>309</v>
      </c>
      <c r="C13" s="160" t="s">
        <v>324</v>
      </c>
      <c r="D13" s="427">
        <v>20</v>
      </c>
      <c r="E13" s="529">
        <v>4.12</v>
      </c>
      <c r="F13" s="143" t="s">
        <v>207</v>
      </c>
      <c r="G13" s="144" t="s">
        <v>207</v>
      </c>
      <c r="H13" s="145" t="s">
        <v>207</v>
      </c>
      <c r="I13" s="145" t="s">
        <v>207</v>
      </c>
      <c r="J13" s="146" t="s">
        <v>207</v>
      </c>
      <c r="K13" s="156">
        <f>TBL_Lot_2_Tim_Windows7[[#This Row],[Single window]]*TBL_Lot_2_Tim_Windows7[[#This Row],[Volumes for evaluation purposes (for each band where applicable)]]</f>
        <v>82.4</v>
      </c>
    </row>
    <row r="14" spans="1:11" ht="14.5" thickBot="1">
      <c r="A14" s="157" t="s">
        <v>638</v>
      </c>
      <c r="B14" s="140" t="s">
        <v>309</v>
      </c>
      <c r="C14" s="160" t="s">
        <v>326</v>
      </c>
      <c r="D14" s="428">
        <v>30</v>
      </c>
      <c r="E14" s="529">
        <v>10.35</v>
      </c>
      <c r="F14" s="164" t="s">
        <v>207</v>
      </c>
      <c r="G14" s="165" t="s">
        <v>207</v>
      </c>
      <c r="H14" s="166" t="s">
        <v>207</v>
      </c>
      <c r="I14" s="166" t="s">
        <v>207</v>
      </c>
      <c r="J14" s="167" t="s">
        <v>207</v>
      </c>
      <c r="K14" s="156">
        <f>TBL_Lot_2_Tim_Windows7[[#This Row],[Single window]]*TBL_Lot_2_Tim_Windows7[[#This Row],[Volumes for evaluation purposes (for each band where applicable)]]</f>
        <v>310.5</v>
      </c>
    </row>
    <row r="15" spans="1:11" ht="14.5" thickBot="1">
      <c r="A15" s="157" t="s">
        <v>637</v>
      </c>
      <c r="B15" s="140" t="s">
        <v>328</v>
      </c>
      <c r="C15" s="158" t="s">
        <v>310</v>
      </c>
      <c r="D15" s="428">
        <v>30</v>
      </c>
      <c r="E15" s="529">
        <v>635.99</v>
      </c>
      <c r="F15" s="143" t="s">
        <v>207</v>
      </c>
      <c r="G15" s="541">
        <v>635.99</v>
      </c>
      <c r="H15" s="542">
        <v>635.99</v>
      </c>
      <c r="I15" s="542">
        <v>635.99</v>
      </c>
      <c r="J15" s="543">
        <v>635.99</v>
      </c>
      <c r="K15"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95398.5</v>
      </c>
    </row>
    <row r="16" spans="1:11" ht="14.5" thickBot="1">
      <c r="A16" s="157" t="s">
        <v>636</v>
      </c>
      <c r="B16" s="140" t="s">
        <v>328</v>
      </c>
      <c r="C16" s="158" t="s">
        <v>312</v>
      </c>
      <c r="D16" s="428">
        <v>30</v>
      </c>
      <c r="E16" s="529">
        <v>679.38</v>
      </c>
      <c r="F16" s="143" t="s">
        <v>207</v>
      </c>
      <c r="G16" s="537">
        <v>679.38</v>
      </c>
      <c r="H16" s="538">
        <v>679.38</v>
      </c>
      <c r="I16" s="538">
        <v>679.38</v>
      </c>
      <c r="J16" s="539">
        <v>679.38</v>
      </c>
      <c r="K16"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101907</v>
      </c>
    </row>
    <row r="17" spans="1:11" ht="14.5" thickBot="1">
      <c r="A17" s="157" t="s">
        <v>635</v>
      </c>
      <c r="B17" s="140" t="s">
        <v>328</v>
      </c>
      <c r="C17" s="158" t="s">
        <v>314</v>
      </c>
      <c r="D17" s="427">
        <v>20</v>
      </c>
      <c r="E17" s="529">
        <v>721.93</v>
      </c>
      <c r="F17" s="143" t="s">
        <v>207</v>
      </c>
      <c r="G17" s="537">
        <v>721.93</v>
      </c>
      <c r="H17" s="538">
        <v>721.93</v>
      </c>
      <c r="I17" s="538">
        <v>721.93</v>
      </c>
      <c r="J17" s="539">
        <v>721.93</v>
      </c>
      <c r="K17"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72193</v>
      </c>
    </row>
    <row r="18" spans="1:11" ht="14.5" thickBot="1">
      <c r="A18" s="157" t="s">
        <v>634</v>
      </c>
      <c r="B18" s="140" t="s">
        <v>328</v>
      </c>
      <c r="C18" s="158" t="s">
        <v>316</v>
      </c>
      <c r="D18" s="427">
        <v>20</v>
      </c>
      <c r="E18" s="529">
        <v>764.18</v>
      </c>
      <c r="F18" s="143" t="s">
        <v>207</v>
      </c>
      <c r="G18" s="537">
        <v>764.18</v>
      </c>
      <c r="H18" s="538">
        <v>764.18</v>
      </c>
      <c r="I18" s="538">
        <v>764.18</v>
      </c>
      <c r="J18" s="539">
        <v>764.18</v>
      </c>
      <c r="K18"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76418</v>
      </c>
    </row>
    <row r="19" spans="1:11" ht="14.5" thickBot="1">
      <c r="A19" s="157" t="s">
        <v>633</v>
      </c>
      <c r="B19" s="140" t="s">
        <v>328</v>
      </c>
      <c r="C19" s="158" t="s">
        <v>318</v>
      </c>
      <c r="D19" s="427">
        <v>20</v>
      </c>
      <c r="E19" s="529">
        <v>803.13</v>
      </c>
      <c r="F19" s="143" t="s">
        <v>207</v>
      </c>
      <c r="G19" s="537">
        <v>803.13</v>
      </c>
      <c r="H19" s="538">
        <v>803.13</v>
      </c>
      <c r="I19" s="538">
        <v>803.13</v>
      </c>
      <c r="J19" s="539">
        <v>803.13</v>
      </c>
      <c r="K19"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80313</v>
      </c>
    </row>
    <row r="20" spans="1:11" ht="14.5" thickBot="1">
      <c r="A20" s="157" t="s">
        <v>632</v>
      </c>
      <c r="B20" s="140" t="s">
        <v>328</v>
      </c>
      <c r="C20" s="158" t="s">
        <v>320</v>
      </c>
      <c r="D20" s="427">
        <v>20</v>
      </c>
      <c r="E20" s="529">
        <v>846.01</v>
      </c>
      <c r="F20" s="143" t="s">
        <v>207</v>
      </c>
      <c r="G20" s="537">
        <v>846.01</v>
      </c>
      <c r="H20" s="538">
        <v>846.01</v>
      </c>
      <c r="I20" s="538">
        <v>846.01</v>
      </c>
      <c r="J20" s="539">
        <v>846.01</v>
      </c>
      <c r="K20"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84601</v>
      </c>
    </row>
    <row r="21" spans="1:11" ht="27.5" thickBot="1">
      <c r="A21" s="157" t="s">
        <v>631</v>
      </c>
      <c r="B21" s="140" t="s">
        <v>328</v>
      </c>
      <c r="C21" s="160" t="s">
        <v>322</v>
      </c>
      <c r="D21" s="427">
        <v>20</v>
      </c>
      <c r="E21" s="529">
        <v>36.229999999999997</v>
      </c>
      <c r="F21" s="143" t="s">
        <v>207</v>
      </c>
      <c r="G21" s="144" t="s">
        <v>207</v>
      </c>
      <c r="H21" s="145" t="s">
        <v>207</v>
      </c>
      <c r="I21" s="145" t="s">
        <v>207</v>
      </c>
      <c r="J21" s="146" t="s">
        <v>207</v>
      </c>
      <c r="K21" s="156">
        <f>TBL_Lot_2_Tim_Windows7[[#This Row],[Single window]]*TBL_Lot_2_Tim_Windows7[[#This Row],[Volumes for evaluation purposes (for each band where applicable)]]</f>
        <v>724.59999999999991</v>
      </c>
    </row>
    <row r="22" spans="1:11" ht="27.5" thickBot="1">
      <c r="A22" s="157" t="s">
        <v>630</v>
      </c>
      <c r="B22" s="140" t="s">
        <v>328</v>
      </c>
      <c r="C22" s="160" t="s">
        <v>324</v>
      </c>
      <c r="D22" s="427">
        <v>20</v>
      </c>
      <c r="E22" s="529">
        <v>4.12</v>
      </c>
      <c r="F22" s="143" t="s">
        <v>207</v>
      </c>
      <c r="G22" s="144" t="s">
        <v>207</v>
      </c>
      <c r="H22" s="145" t="s">
        <v>207</v>
      </c>
      <c r="I22" s="145" t="s">
        <v>207</v>
      </c>
      <c r="J22" s="146" t="s">
        <v>207</v>
      </c>
      <c r="K22" s="156">
        <f>TBL_Lot_2_Tim_Windows7[[#This Row],[Single window]]*TBL_Lot_2_Tim_Windows7[[#This Row],[Volumes for evaluation purposes (for each band where applicable)]]</f>
        <v>82.4</v>
      </c>
    </row>
    <row r="23" spans="1:11" ht="14.5" thickBot="1">
      <c r="A23" s="157" t="s">
        <v>629</v>
      </c>
      <c r="B23" s="140" t="s">
        <v>328</v>
      </c>
      <c r="C23" s="160" t="s">
        <v>326</v>
      </c>
      <c r="D23" s="428">
        <v>30</v>
      </c>
      <c r="E23" s="529">
        <v>10.35</v>
      </c>
      <c r="F23" s="149" t="s">
        <v>207</v>
      </c>
      <c r="G23" s="150" t="s">
        <v>207</v>
      </c>
      <c r="H23" s="151" t="s">
        <v>207</v>
      </c>
      <c r="I23" s="151" t="s">
        <v>207</v>
      </c>
      <c r="J23" s="152" t="s">
        <v>207</v>
      </c>
      <c r="K23" s="156">
        <f>TBL_Lot_2_Tim_Windows7[[#This Row],[Single window]]*TBL_Lot_2_Tim_Windows7[[#This Row],[Volumes for evaluation purposes (for each band where applicable)]]</f>
        <v>310.5</v>
      </c>
    </row>
    <row r="24" spans="1:11" ht="14.5" thickBot="1">
      <c r="A24" s="157" t="s">
        <v>628</v>
      </c>
      <c r="B24" s="140" t="s">
        <v>338</v>
      </c>
      <c r="C24" s="158" t="s">
        <v>310</v>
      </c>
      <c r="D24" s="428">
        <v>30</v>
      </c>
      <c r="E24" s="529">
        <v>644.79</v>
      </c>
      <c r="F24" s="143" t="s">
        <v>207</v>
      </c>
      <c r="G24" s="533">
        <v>644.79</v>
      </c>
      <c r="H24" s="534">
        <v>644.79</v>
      </c>
      <c r="I24" s="534">
        <v>644.79</v>
      </c>
      <c r="J24" s="535">
        <v>644.79</v>
      </c>
      <c r="K24"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96718.499999999985</v>
      </c>
    </row>
    <row r="25" spans="1:11" ht="14.5" thickBot="1">
      <c r="A25" s="157" t="s">
        <v>627</v>
      </c>
      <c r="B25" s="140" t="s">
        <v>338</v>
      </c>
      <c r="C25" s="158" t="s">
        <v>312</v>
      </c>
      <c r="D25" s="428">
        <v>30</v>
      </c>
      <c r="E25" s="529">
        <v>694.95</v>
      </c>
      <c r="F25" s="143" t="s">
        <v>207</v>
      </c>
      <c r="G25" s="537">
        <v>694.95</v>
      </c>
      <c r="H25" s="538">
        <v>694.95</v>
      </c>
      <c r="I25" s="538">
        <v>694.95</v>
      </c>
      <c r="J25" s="539">
        <v>694.95</v>
      </c>
      <c r="K25"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104242.5</v>
      </c>
    </row>
    <row r="26" spans="1:11" ht="27.5" thickBot="1">
      <c r="A26" s="157" t="s">
        <v>626</v>
      </c>
      <c r="B26" s="140" t="s">
        <v>338</v>
      </c>
      <c r="C26" s="160" t="s">
        <v>322</v>
      </c>
      <c r="D26" s="427">
        <v>20</v>
      </c>
      <c r="E26" s="529">
        <v>36.229999999999997</v>
      </c>
      <c r="F26" s="143" t="s">
        <v>207</v>
      </c>
      <c r="G26" s="144" t="s">
        <v>207</v>
      </c>
      <c r="H26" s="145" t="s">
        <v>207</v>
      </c>
      <c r="I26" s="145" t="s">
        <v>207</v>
      </c>
      <c r="J26" s="146" t="s">
        <v>207</v>
      </c>
      <c r="K26" s="156">
        <f>TBL_Lot_2_Tim_Windows7[[#This Row],[Volumes for evaluation purposes (for each band where applicable)]]*TBL_Lot_2_Tim_Windows7[[#This Row],[Single window]]</f>
        <v>724.59999999999991</v>
      </c>
    </row>
    <row r="27" spans="1:11" ht="27.5" thickBot="1">
      <c r="A27" s="157" t="s">
        <v>625</v>
      </c>
      <c r="B27" s="140" t="s">
        <v>338</v>
      </c>
      <c r="C27" s="160" t="s">
        <v>324</v>
      </c>
      <c r="D27" s="427">
        <v>20</v>
      </c>
      <c r="E27" s="529">
        <v>4.12</v>
      </c>
      <c r="F27" s="143" t="s">
        <v>207</v>
      </c>
      <c r="G27" s="144" t="s">
        <v>207</v>
      </c>
      <c r="H27" s="145" t="s">
        <v>207</v>
      </c>
      <c r="I27" s="145" t="s">
        <v>207</v>
      </c>
      <c r="J27" s="146" t="s">
        <v>207</v>
      </c>
      <c r="K27" s="156">
        <f>TBL_Lot_2_Tim_Windows7[[#This Row],[Volumes for evaluation purposes (for each band where applicable)]]*TBL_Lot_2_Tim_Windows7[[#This Row],[Single window]]</f>
        <v>82.4</v>
      </c>
    </row>
    <row r="28" spans="1:11" ht="14.5" thickBot="1">
      <c r="A28" s="157" t="s">
        <v>624</v>
      </c>
      <c r="B28" s="140" t="s">
        <v>338</v>
      </c>
      <c r="C28" s="160" t="s">
        <v>326</v>
      </c>
      <c r="D28" s="428">
        <v>30</v>
      </c>
      <c r="E28" s="529">
        <v>10.35</v>
      </c>
      <c r="F28" s="164" t="s">
        <v>207</v>
      </c>
      <c r="G28" s="165" t="s">
        <v>207</v>
      </c>
      <c r="H28" s="166" t="s">
        <v>207</v>
      </c>
      <c r="I28" s="166" t="s">
        <v>207</v>
      </c>
      <c r="J28" s="167" t="s">
        <v>207</v>
      </c>
      <c r="K28" s="156">
        <f>TBL_Lot_2_Tim_Windows7[[#This Row],[Volumes for evaluation purposes (for each band where applicable)]]*TBL_Lot_2_Tim_Windows7[[#This Row],[Single window]]</f>
        <v>310.5</v>
      </c>
    </row>
    <row r="29" spans="1:11" ht="14.5" thickBot="1">
      <c r="A29" s="157" t="s">
        <v>623</v>
      </c>
      <c r="B29" s="140" t="s">
        <v>344</v>
      </c>
      <c r="C29" s="158" t="s">
        <v>310</v>
      </c>
      <c r="D29" s="428">
        <v>30</v>
      </c>
      <c r="E29" s="529">
        <v>564.75</v>
      </c>
      <c r="F29" s="540">
        <v>564.75</v>
      </c>
      <c r="G29" s="541">
        <v>564.75</v>
      </c>
      <c r="H29" s="542">
        <v>564.75</v>
      </c>
      <c r="I29" s="542">
        <v>564.75</v>
      </c>
      <c r="J29" s="543">
        <v>564.75</v>
      </c>
      <c r="K29"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101655</v>
      </c>
    </row>
    <row r="30" spans="1:11" ht="27.5" thickBot="1">
      <c r="A30" s="157" t="s">
        <v>622</v>
      </c>
      <c r="B30" s="140" t="s">
        <v>344</v>
      </c>
      <c r="C30" s="160" t="s">
        <v>322</v>
      </c>
      <c r="D30" s="428">
        <v>30</v>
      </c>
      <c r="E30" s="529">
        <v>36.229999999999997</v>
      </c>
      <c r="F30" s="143" t="s">
        <v>207</v>
      </c>
      <c r="G30" s="144" t="s">
        <v>207</v>
      </c>
      <c r="H30" s="145" t="s">
        <v>207</v>
      </c>
      <c r="I30" s="145" t="s">
        <v>207</v>
      </c>
      <c r="J30" s="146" t="s">
        <v>207</v>
      </c>
      <c r="K30" s="156">
        <f>TBL_Lot_2_Tim_Windows7[[#This Row],[Volumes for evaluation purposes (for each band where applicable)]]*TBL_Lot_2_Tim_Windows7[[#This Row],[Single window]]</f>
        <v>1086.8999999999999</v>
      </c>
    </row>
    <row r="31" spans="1:11" ht="27.5" thickBot="1">
      <c r="A31" s="157" t="s">
        <v>621</v>
      </c>
      <c r="B31" s="140" t="s">
        <v>344</v>
      </c>
      <c r="C31" s="160" t="s">
        <v>324</v>
      </c>
      <c r="D31" s="427">
        <v>20</v>
      </c>
      <c r="E31" s="529">
        <v>4.12</v>
      </c>
      <c r="F31" s="164" t="s">
        <v>207</v>
      </c>
      <c r="G31" s="165" t="s">
        <v>207</v>
      </c>
      <c r="H31" s="166" t="s">
        <v>207</v>
      </c>
      <c r="I31" s="166" t="s">
        <v>207</v>
      </c>
      <c r="J31" s="167" t="s">
        <v>207</v>
      </c>
      <c r="K31" s="156">
        <f>TBL_Lot_2_Tim_Windows7[[#This Row],[Volumes for evaluation purposes (for each band where applicable)]]*TBL_Lot_2_Tim_Windows7[[#This Row],[Single window]]</f>
        <v>82.4</v>
      </c>
    </row>
    <row r="32" spans="1:11" ht="14.5" thickBot="1">
      <c r="A32" s="157" t="s">
        <v>620</v>
      </c>
      <c r="B32" s="173" t="s">
        <v>348</v>
      </c>
      <c r="C32" s="158" t="s">
        <v>310</v>
      </c>
      <c r="D32" s="428">
        <v>30</v>
      </c>
      <c r="E32" s="529">
        <v>542.46</v>
      </c>
      <c r="F32" s="540">
        <v>542.46</v>
      </c>
      <c r="G32" s="541">
        <v>542.46</v>
      </c>
      <c r="H32" s="542">
        <v>542.46</v>
      </c>
      <c r="I32" s="542">
        <v>542.46</v>
      </c>
      <c r="J32" s="543">
        <v>542.46</v>
      </c>
      <c r="K32"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97642.8</v>
      </c>
    </row>
    <row r="33" spans="1:11" ht="14.5" thickBot="1">
      <c r="A33" s="157" t="s">
        <v>619</v>
      </c>
      <c r="B33" s="173" t="s">
        <v>348</v>
      </c>
      <c r="C33" s="158" t="s">
        <v>312</v>
      </c>
      <c r="D33" s="428">
        <v>30</v>
      </c>
      <c r="E33" s="529">
        <v>584.39</v>
      </c>
      <c r="F33" s="536">
        <v>584.39</v>
      </c>
      <c r="G33" s="537">
        <v>584.39</v>
      </c>
      <c r="H33" s="538">
        <v>584.39</v>
      </c>
      <c r="I33" s="538">
        <v>584.39</v>
      </c>
      <c r="J33" s="539">
        <v>584.39</v>
      </c>
      <c r="K33"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105190.2</v>
      </c>
    </row>
    <row r="34" spans="1:11" ht="27.5" thickBot="1">
      <c r="A34" s="157" t="s">
        <v>618</v>
      </c>
      <c r="B34" s="140" t="s">
        <v>348</v>
      </c>
      <c r="C34" s="160" t="s">
        <v>324</v>
      </c>
      <c r="D34" s="427">
        <v>20</v>
      </c>
      <c r="E34" s="529">
        <v>4.12</v>
      </c>
      <c r="F34" s="149" t="s">
        <v>207</v>
      </c>
      <c r="G34" s="150" t="s">
        <v>207</v>
      </c>
      <c r="H34" s="151" t="s">
        <v>207</v>
      </c>
      <c r="I34" s="151" t="s">
        <v>207</v>
      </c>
      <c r="J34" s="152" t="s">
        <v>207</v>
      </c>
      <c r="K34" s="156">
        <f>TBL_Lot_2_Tim_Windows7[[#This Row],[Volumes for evaluation purposes (for each band where applicable)]]*TBL_Lot_2_Tim_Windows7[[#This Row],[Single window]]</f>
        <v>82.4</v>
      </c>
    </row>
    <row r="35" spans="1:11" ht="14.5" thickBot="1">
      <c r="A35" s="157" t="s">
        <v>617</v>
      </c>
      <c r="B35" s="173" t="s">
        <v>352</v>
      </c>
      <c r="C35" s="158" t="s">
        <v>310</v>
      </c>
      <c r="D35" s="427">
        <v>20</v>
      </c>
      <c r="E35" s="529">
        <v>506.56</v>
      </c>
      <c r="F35" s="143" t="s">
        <v>207</v>
      </c>
      <c r="G35" s="533">
        <v>506.56</v>
      </c>
      <c r="H35" s="534">
        <v>506.56</v>
      </c>
      <c r="I35" s="534">
        <v>506.56</v>
      </c>
      <c r="J35" s="535">
        <v>506.56</v>
      </c>
      <c r="K35"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50656</v>
      </c>
    </row>
    <row r="36" spans="1:11" ht="14.5" thickBot="1">
      <c r="A36" s="157" t="s">
        <v>616</v>
      </c>
      <c r="B36" s="173" t="s">
        <v>352</v>
      </c>
      <c r="C36" s="158" t="s">
        <v>312</v>
      </c>
      <c r="D36" s="428">
        <v>30</v>
      </c>
      <c r="E36" s="529">
        <v>548.49</v>
      </c>
      <c r="F36" s="143" t="s">
        <v>207</v>
      </c>
      <c r="G36" s="537">
        <v>548.49</v>
      </c>
      <c r="H36" s="538">
        <v>548.49</v>
      </c>
      <c r="I36" s="538">
        <v>548.49</v>
      </c>
      <c r="J36" s="539">
        <v>548.49</v>
      </c>
      <c r="K36"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82273.5</v>
      </c>
    </row>
    <row r="37" spans="1:11" ht="14.5" thickBot="1">
      <c r="A37" s="157" t="s">
        <v>615</v>
      </c>
      <c r="B37" s="173" t="s">
        <v>352</v>
      </c>
      <c r="C37" s="158" t="s">
        <v>314</v>
      </c>
      <c r="D37" s="427">
        <v>20</v>
      </c>
      <c r="E37" s="529">
        <v>591.04</v>
      </c>
      <c r="F37" s="143" t="s">
        <v>207</v>
      </c>
      <c r="G37" s="537">
        <v>591.04</v>
      </c>
      <c r="H37" s="538">
        <v>591.04</v>
      </c>
      <c r="I37" s="538">
        <v>591.04</v>
      </c>
      <c r="J37" s="539">
        <v>591.04</v>
      </c>
      <c r="K37"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59104</v>
      </c>
    </row>
    <row r="38" spans="1:11" ht="14.5" thickBot="1">
      <c r="A38" s="157" t="s">
        <v>614</v>
      </c>
      <c r="B38" s="173" t="s">
        <v>352</v>
      </c>
      <c r="C38" s="158" t="s">
        <v>316</v>
      </c>
      <c r="D38" s="427">
        <v>20</v>
      </c>
      <c r="E38" s="529">
        <v>623.59</v>
      </c>
      <c r="F38" s="143" t="s">
        <v>207</v>
      </c>
      <c r="G38" s="537">
        <v>623.59</v>
      </c>
      <c r="H38" s="538">
        <v>623.59</v>
      </c>
      <c r="I38" s="538">
        <v>623.59</v>
      </c>
      <c r="J38" s="539">
        <v>623.59</v>
      </c>
      <c r="K38"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62359.000000000007</v>
      </c>
    </row>
    <row r="39" spans="1:11" ht="27.5" thickBot="1">
      <c r="A39" s="157" t="s">
        <v>613</v>
      </c>
      <c r="B39" s="140" t="s">
        <v>352</v>
      </c>
      <c r="C39" s="160" t="s">
        <v>322</v>
      </c>
      <c r="D39" s="427">
        <v>20</v>
      </c>
      <c r="E39" s="529">
        <v>36.22</v>
      </c>
      <c r="F39" s="143" t="s">
        <v>207</v>
      </c>
      <c r="G39" s="144" t="s">
        <v>207</v>
      </c>
      <c r="H39" s="145" t="s">
        <v>207</v>
      </c>
      <c r="I39" s="145" t="s">
        <v>207</v>
      </c>
      <c r="J39" s="146" t="s">
        <v>207</v>
      </c>
      <c r="K39" s="156">
        <f>TBL_Lot_2_Tim_Windows7[[#This Row],[Volumes for evaluation purposes (for each band where applicable)]]*TBL_Lot_2_Tim_Windows7[[#This Row],[Single window]]</f>
        <v>724.4</v>
      </c>
    </row>
    <row r="40" spans="1:11" ht="27.5" thickBot="1">
      <c r="A40" s="157" t="s">
        <v>612</v>
      </c>
      <c r="B40" s="140" t="s">
        <v>352</v>
      </c>
      <c r="C40" s="160" t="s">
        <v>324</v>
      </c>
      <c r="D40" s="427">
        <v>20</v>
      </c>
      <c r="E40" s="529">
        <v>4.12</v>
      </c>
      <c r="F40" s="164" t="s">
        <v>207</v>
      </c>
      <c r="G40" s="165" t="s">
        <v>207</v>
      </c>
      <c r="H40" s="166" t="s">
        <v>207</v>
      </c>
      <c r="I40" s="166" t="s">
        <v>207</v>
      </c>
      <c r="J40" s="167" t="s">
        <v>207</v>
      </c>
      <c r="K40" s="156">
        <f>TBL_Lot_2_Tim_Windows7[[#This Row],[Volumes for evaluation purposes (for each band where applicable)]]*TBL_Lot_2_Tim_Windows7[[#This Row],[Single window]]</f>
        <v>82.4</v>
      </c>
    </row>
    <row r="41" spans="1:11" ht="14.5" thickBot="1">
      <c r="A41" s="157" t="s">
        <v>611</v>
      </c>
      <c r="B41" s="173" t="s">
        <v>359</v>
      </c>
      <c r="C41" s="158" t="s">
        <v>360</v>
      </c>
      <c r="D41" s="428">
        <v>20</v>
      </c>
      <c r="E41" s="529">
        <v>750.94</v>
      </c>
      <c r="F41" s="143" t="s">
        <v>207</v>
      </c>
      <c r="G41" s="533">
        <v>750.94</v>
      </c>
      <c r="H41" s="534">
        <v>750.94</v>
      </c>
      <c r="I41" s="534">
        <v>750.94</v>
      </c>
      <c r="J41" s="535">
        <v>750.94</v>
      </c>
      <c r="K41"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75094</v>
      </c>
    </row>
    <row r="42" spans="1:11" ht="14.5" thickBot="1">
      <c r="A42" s="157" t="s">
        <v>610</v>
      </c>
      <c r="B42" s="173" t="s">
        <v>359</v>
      </c>
      <c r="C42" s="158" t="s">
        <v>316</v>
      </c>
      <c r="D42" s="428">
        <v>20</v>
      </c>
      <c r="E42" s="529">
        <v>798.08</v>
      </c>
      <c r="F42" s="143" t="s">
        <v>207</v>
      </c>
      <c r="G42" s="537">
        <v>798.08</v>
      </c>
      <c r="H42" s="538">
        <v>798.08</v>
      </c>
      <c r="I42" s="538">
        <v>798.08</v>
      </c>
      <c r="J42" s="539">
        <v>798.08</v>
      </c>
      <c r="K42"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79808</v>
      </c>
    </row>
    <row r="43" spans="1:11" ht="14.5" thickBot="1">
      <c r="A43" s="157" t="s">
        <v>609</v>
      </c>
      <c r="B43" s="173" t="s">
        <v>359</v>
      </c>
      <c r="C43" s="158" t="s">
        <v>318</v>
      </c>
      <c r="D43" s="427">
        <v>20</v>
      </c>
      <c r="E43" s="529">
        <v>830.22</v>
      </c>
      <c r="F43" s="143" t="s">
        <v>207</v>
      </c>
      <c r="G43" s="537">
        <v>830.22</v>
      </c>
      <c r="H43" s="538">
        <v>830.22</v>
      </c>
      <c r="I43" s="538">
        <v>830.22</v>
      </c>
      <c r="J43" s="539">
        <v>830.22</v>
      </c>
      <c r="K43"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83022</v>
      </c>
    </row>
    <row r="44" spans="1:11" ht="14.5" thickBot="1">
      <c r="A44" s="157" t="s">
        <v>608</v>
      </c>
      <c r="B44" s="173" t="s">
        <v>359</v>
      </c>
      <c r="C44" s="158" t="s">
        <v>320</v>
      </c>
      <c r="D44" s="427">
        <v>20</v>
      </c>
      <c r="E44" s="529">
        <v>866.62</v>
      </c>
      <c r="F44" s="143" t="s">
        <v>207</v>
      </c>
      <c r="G44" s="537">
        <v>866.62</v>
      </c>
      <c r="H44" s="538">
        <v>866.62</v>
      </c>
      <c r="I44" s="538">
        <v>866.62</v>
      </c>
      <c r="J44" s="539">
        <v>866.62</v>
      </c>
      <c r="K44"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86662</v>
      </c>
    </row>
    <row r="45" spans="1:11" ht="27.5" thickBot="1">
      <c r="A45" s="157" t="s">
        <v>607</v>
      </c>
      <c r="B45" s="140" t="s">
        <v>359</v>
      </c>
      <c r="C45" s="160" t="s">
        <v>322</v>
      </c>
      <c r="D45" s="427">
        <v>20</v>
      </c>
      <c r="E45" s="529">
        <v>36.22</v>
      </c>
      <c r="F45" s="143" t="s">
        <v>207</v>
      </c>
      <c r="G45" s="144" t="s">
        <v>207</v>
      </c>
      <c r="H45" s="145" t="s">
        <v>207</v>
      </c>
      <c r="I45" s="145" t="s">
        <v>207</v>
      </c>
      <c r="J45" s="146" t="s">
        <v>207</v>
      </c>
      <c r="K45" s="156">
        <f>TBL_Lot_2_Tim_Windows7[[#This Row],[Volumes for evaluation purposes (for each band where applicable)]]*TBL_Lot_2_Tim_Windows7[[#This Row],[Single window]]</f>
        <v>724.4</v>
      </c>
    </row>
    <row r="46" spans="1:11" ht="27.5" thickBot="1">
      <c r="A46" s="157" t="s">
        <v>606</v>
      </c>
      <c r="B46" s="140" t="s">
        <v>359</v>
      </c>
      <c r="C46" s="160" t="s">
        <v>324</v>
      </c>
      <c r="D46" s="427">
        <v>20</v>
      </c>
      <c r="E46" s="529">
        <v>4.12</v>
      </c>
      <c r="F46" s="143" t="s">
        <v>207</v>
      </c>
      <c r="G46" s="144" t="s">
        <v>207</v>
      </c>
      <c r="H46" s="145" t="s">
        <v>207</v>
      </c>
      <c r="I46" s="145" t="s">
        <v>207</v>
      </c>
      <c r="J46" s="146" t="s">
        <v>207</v>
      </c>
      <c r="K46" s="156">
        <f>TBL_Lot_2_Tim_Windows7[[#This Row],[Volumes for evaluation purposes (for each band where applicable)]]*TBL_Lot_2_Tim_Windows7[[#This Row],[Single window]]</f>
        <v>82.4</v>
      </c>
    </row>
    <row r="47" spans="1:11" ht="14.5" thickBot="1">
      <c r="A47" s="157" t="s">
        <v>605</v>
      </c>
      <c r="B47" s="140" t="s">
        <v>359</v>
      </c>
      <c r="C47" s="160" t="s">
        <v>326</v>
      </c>
      <c r="D47" s="428">
        <v>30</v>
      </c>
      <c r="E47" s="529">
        <v>10.35</v>
      </c>
      <c r="F47" s="164" t="s">
        <v>207</v>
      </c>
      <c r="G47" s="165" t="s">
        <v>207</v>
      </c>
      <c r="H47" s="166" t="s">
        <v>207</v>
      </c>
      <c r="I47" s="166" t="s">
        <v>207</v>
      </c>
      <c r="J47" s="167" t="s">
        <v>207</v>
      </c>
      <c r="K47" s="156">
        <f>TBL_Lot_2_Tim_Windows7[[#This Row],[Volumes for evaluation purposes (for each band where applicable)]]*TBL_Lot_2_Tim_Windows7[[#This Row],[Single window]]</f>
        <v>310.5</v>
      </c>
    </row>
    <row r="48" spans="1:11" ht="14.5" thickBot="1">
      <c r="A48" s="157" t="s">
        <v>604</v>
      </c>
      <c r="B48" s="173" t="s">
        <v>368</v>
      </c>
      <c r="C48" s="158" t="s">
        <v>360</v>
      </c>
      <c r="D48" s="428">
        <v>30</v>
      </c>
      <c r="E48" s="529">
        <v>738.47</v>
      </c>
      <c r="F48" s="143" t="s">
        <v>207</v>
      </c>
      <c r="G48" s="533">
        <v>738.47</v>
      </c>
      <c r="H48" s="534">
        <v>738.47</v>
      </c>
      <c r="I48" s="534">
        <v>738.47</v>
      </c>
      <c r="J48" s="535">
        <v>738.47</v>
      </c>
      <c r="K48"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110770.50000000001</v>
      </c>
    </row>
    <row r="49" spans="1:11" ht="14.5" thickBot="1">
      <c r="A49" s="157" t="s">
        <v>603</v>
      </c>
      <c r="B49" s="173" t="s">
        <v>368</v>
      </c>
      <c r="C49" s="158" t="s">
        <v>316</v>
      </c>
      <c r="D49" s="428">
        <v>30</v>
      </c>
      <c r="E49" s="529">
        <v>786.57</v>
      </c>
      <c r="F49" s="143" t="s">
        <v>207</v>
      </c>
      <c r="G49" s="537">
        <v>786.57</v>
      </c>
      <c r="H49" s="538">
        <v>786.57</v>
      </c>
      <c r="I49" s="538">
        <v>786.57</v>
      </c>
      <c r="J49" s="539">
        <v>786.57</v>
      </c>
      <c r="K49"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117985.50000000001</v>
      </c>
    </row>
    <row r="50" spans="1:11" ht="14.5" thickBot="1">
      <c r="A50" s="157" t="s">
        <v>602</v>
      </c>
      <c r="B50" s="173" t="s">
        <v>368</v>
      </c>
      <c r="C50" s="158" t="s">
        <v>318</v>
      </c>
      <c r="D50" s="427">
        <v>20</v>
      </c>
      <c r="E50" s="529">
        <v>819.61</v>
      </c>
      <c r="F50" s="143" t="s">
        <v>207</v>
      </c>
      <c r="G50" s="537">
        <v>819.61</v>
      </c>
      <c r="H50" s="538">
        <v>819.61</v>
      </c>
      <c r="I50" s="538">
        <v>819.61</v>
      </c>
      <c r="J50" s="539">
        <v>819.61</v>
      </c>
      <c r="K50"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81961</v>
      </c>
    </row>
    <row r="51" spans="1:11" ht="14.5" thickBot="1">
      <c r="A51" s="157" t="s">
        <v>601</v>
      </c>
      <c r="B51" s="173" t="s">
        <v>368</v>
      </c>
      <c r="C51" s="158" t="s">
        <v>320</v>
      </c>
      <c r="D51" s="427">
        <v>20</v>
      </c>
      <c r="E51" s="529">
        <v>861.05</v>
      </c>
      <c r="F51" s="143" t="s">
        <v>207</v>
      </c>
      <c r="G51" s="537">
        <v>861.05</v>
      </c>
      <c r="H51" s="538">
        <v>861.05</v>
      </c>
      <c r="I51" s="538">
        <v>861.05</v>
      </c>
      <c r="J51" s="539">
        <v>861.05</v>
      </c>
      <c r="K51"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86105</v>
      </c>
    </row>
    <row r="52" spans="1:11" ht="14.5" thickBot="1">
      <c r="A52" s="157" t="s">
        <v>600</v>
      </c>
      <c r="B52" s="173" t="s">
        <v>368</v>
      </c>
      <c r="C52" s="158" t="s">
        <v>373</v>
      </c>
      <c r="D52" s="427">
        <v>20</v>
      </c>
      <c r="E52" s="529">
        <v>903.45</v>
      </c>
      <c r="F52" s="143" t="s">
        <v>207</v>
      </c>
      <c r="G52" s="537">
        <v>903.45</v>
      </c>
      <c r="H52" s="538">
        <v>903.45</v>
      </c>
      <c r="I52" s="538">
        <v>903.45</v>
      </c>
      <c r="J52" s="539">
        <v>903.45</v>
      </c>
      <c r="K52"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90345</v>
      </c>
    </row>
    <row r="53" spans="1:11" ht="14.5" thickBot="1">
      <c r="A53" s="157" t="s">
        <v>599</v>
      </c>
      <c r="B53" s="173" t="s">
        <v>368</v>
      </c>
      <c r="C53" s="158" t="s">
        <v>375</v>
      </c>
      <c r="D53" s="427">
        <v>20</v>
      </c>
      <c r="E53" s="529">
        <v>936.5</v>
      </c>
      <c r="F53" s="143" t="s">
        <v>207</v>
      </c>
      <c r="G53" s="537">
        <v>936.5</v>
      </c>
      <c r="H53" s="538">
        <v>936.5</v>
      </c>
      <c r="I53" s="538">
        <v>936.5</v>
      </c>
      <c r="J53" s="539">
        <v>936.5</v>
      </c>
      <c r="K53"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93650</v>
      </c>
    </row>
    <row r="54" spans="1:11" ht="27.5" thickBot="1">
      <c r="A54" s="157" t="s">
        <v>598</v>
      </c>
      <c r="B54" s="140" t="s">
        <v>368</v>
      </c>
      <c r="C54" s="160" t="s">
        <v>322</v>
      </c>
      <c r="D54" s="427">
        <v>20</v>
      </c>
      <c r="E54" s="529">
        <v>36.22</v>
      </c>
      <c r="F54" s="143" t="s">
        <v>207</v>
      </c>
      <c r="G54" s="144" t="s">
        <v>207</v>
      </c>
      <c r="H54" s="145" t="s">
        <v>207</v>
      </c>
      <c r="I54" s="145" t="s">
        <v>207</v>
      </c>
      <c r="J54" s="146" t="s">
        <v>207</v>
      </c>
      <c r="K54" s="156">
        <f>TBL_Lot_2_Tim_Windows7[[#This Row],[Volumes for evaluation purposes (for each band where applicable)]]*TBL_Lot_2_Tim_Windows7[[#This Row],[Single window]]</f>
        <v>724.4</v>
      </c>
    </row>
    <row r="55" spans="1:11" ht="27.5" thickBot="1">
      <c r="A55" s="157" t="s">
        <v>597</v>
      </c>
      <c r="B55" s="140" t="s">
        <v>368</v>
      </c>
      <c r="C55" s="160" t="s">
        <v>324</v>
      </c>
      <c r="D55" s="427">
        <v>20</v>
      </c>
      <c r="E55" s="529">
        <v>4.12</v>
      </c>
      <c r="F55" s="143" t="s">
        <v>207</v>
      </c>
      <c r="G55" s="144" t="s">
        <v>207</v>
      </c>
      <c r="H55" s="145" t="s">
        <v>207</v>
      </c>
      <c r="I55" s="145" t="s">
        <v>207</v>
      </c>
      <c r="J55" s="146" t="s">
        <v>207</v>
      </c>
      <c r="K55" s="156">
        <f>TBL_Lot_2_Tim_Windows7[[#This Row],[Volumes for evaluation purposes (for each band where applicable)]]*TBL_Lot_2_Tim_Windows7[[#This Row],[Single window]]</f>
        <v>82.4</v>
      </c>
    </row>
    <row r="56" spans="1:11" ht="14.5" thickBot="1">
      <c r="A56" s="157" t="s">
        <v>596</v>
      </c>
      <c r="B56" s="140" t="s">
        <v>368</v>
      </c>
      <c r="C56" s="160" t="s">
        <v>326</v>
      </c>
      <c r="D56" s="428">
        <v>30</v>
      </c>
      <c r="E56" s="529">
        <v>10.35</v>
      </c>
      <c r="F56" s="164" t="s">
        <v>207</v>
      </c>
      <c r="G56" s="165" t="s">
        <v>207</v>
      </c>
      <c r="H56" s="166" t="s">
        <v>207</v>
      </c>
      <c r="I56" s="166" t="s">
        <v>207</v>
      </c>
      <c r="J56" s="167" t="s">
        <v>207</v>
      </c>
      <c r="K56" s="156">
        <f>TBL_Lot_2_Tim_Windows7[[#This Row],[Volumes for evaluation purposes (for each band where applicable)]]*TBL_Lot_2_Tim_Windows7[[#This Row],[Single window]]</f>
        <v>310.5</v>
      </c>
    </row>
    <row r="57" spans="1:11" ht="14.5" thickBot="1">
      <c r="A57" s="157" t="s">
        <v>595</v>
      </c>
      <c r="B57" s="173" t="s">
        <v>380</v>
      </c>
      <c r="C57" s="158" t="s">
        <v>381</v>
      </c>
      <c r="D57" s="428">
        <v>30</v>
      </c>
      <c r="E57" s="529">
        <v>667.99</v>
      </c>
      <c r="F57" s="532">
        <v>667.99</v>
      </c>
      <c r="G57" s="533">
        <v>667.99</v>
      </c>
      <c r="H57" s="534">
        <v>667.99</v>
      </c>
      <c r="I57" s="534">
        <v>667.99</v>
      </c>
      <c r="J57" s="535">
        <v>667.99</v>
      </c>
      <c r="K57"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120238.2</v>
      </c>
    </row>
    <row r="58" spans="1:11" ht="14.5" thickBot="1">
      <c r="A58" s="157" t="s">
        <v>594</v>
      </c>
      <c r="B58" s="173" t="s">
        <v>380</v>
      </c>
      <c r="C58" s="158" t="s">
        <v>318</v>
      </c>
      <c r="D58" s="428">
        <v>30</v>
      </c>
      <c r="E58" s="529">
        <v>709.77</v>
      </c>
      <c r="F58" s="536">
        <v>709.77</v>
      </c>
      <c r="G58" s="537">
        <v>709.77</v>
      </c>
      <c r="H58" s="538">
        <v>709.77</v>
      </c>
      <c r="I58" s="538">
        <v>709.77</v>
      </c>
      <c r="J58" s="539">
        <v>709.77</v>
      </c>
      <c r="K58"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127758.6</v>
      </c>
    </row>
    <row r="59" spans="1:11" ht="14.5" thickBot="1">
      <c r="A59" s="157" t="s">
        <v>593</v>
      </c>
      <c r="B59" s="173" t="s">
        <v>380</v>
      </c>
      <c r="C59" s="158" t="s">
        <v>320</v>
      </c>
      <c r="D59" s="427">
        <v>20</v>
      </c>
      <c r="E59" s="529">
        <v>757.64</v>
      </c>
      <c r="F59" s="536">
        <v>757.64</v>
      </c>
      <c r="G59" s="537">
        <v>757.64</v>
      </c>
      <c r="H59" s="538">
        <v>757.64</v>
      </c>
      <c r="I59" s="538">
        <v>757.64</v>
      </c>
      <c r="J59" s="539">
        <v>757.64</v>
      </c>
      <c r="K59"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90916.800000000003</v>
      </c>
    </row>
    <row r="60" spans="1:11" ht="27.5" thickBot="1">
      <c r="A60" s="157" t="s">
        <v>592</v>
      </c>
      <c r="B60" s="140" t="s">
        <v>380</v>
      </c>
      <c r="C60" s="160" t="s">
        <v>322</v>
      </c>
      <c r="D60" s="427">
        <v>20</v>
      </c>
      <c r="E60" s="529">
        <v>36.22</v>
      </c>
      <c r="F60" s="143" t="s">
        <v>207</v>
      </c>
      <c r="G60" s="144" t="s">
        <v>207</v>
      </c>
      <c r="H60" s="145" t="s">
        <v>207</v>
      </c>
      <c r="I60" s="145" t="s">
        <v>207</v>
      </c>
      <c r="J60" s="146" t="s">
        <v>207</v>
      </c>
      <c r="K60" s="156">
        <f>TBL_Lot_2_Tim_Windows7[[#This Row],[Volumes for evaluation purposes (for each band where applicable)]]*TBL_Lot_2_Tim_Windows7[[#This Row],[Single window]]</f>
        <v>724.4</v>
      </c>
    </row>
    <row r="61" spans="1:11" ht="27.5" thickBot="1">
      <c r="A61" s="157" t="s">
        <v>591</v>
      </c>
      <c r="B61" s="140" t="s">
        <v>380</v>
      </c>
      <c r="C61" s="160" t="s">
        <v>324</v>
      </c>
      <c r="D61" s="427">
        <v>20</v>
      </c>
      <c r="E61" s="529">
        <v>4.12</v>
      </c>
      <c r="F61" s="164" t="s">
        <v>207</v>
      </c>
      <c r="G61" s="165" t="s">
        <v>207</v>
      </c>
      <c r="H61" s="166" t="s">
        <v>207</v>
      </c>
      <c r="I61" s="166" t="s">
        <v>207</v>
      </c>
      <c r="J61" s="167" t="s">
        <v>207</v>
      </c>
      <c r="K61" s="156">
        <f>TBL_Lot_2_Tim_Windows7[[#This Row],[Volumes for evaluation purposes (for each band where applicable)]]*TBL_Lot_2_Tim_Windows7[[#This Row],[Single window]]</f>
        <v>82.4</v>
      </c>
    </row>
    <row r="62" spans="1:11" ht="14.5" thickBot="1">
      <c r="A62" s="157" t="s">
        <v>590</v>
      </c>
      <c r="B62" s="173" t="s">
        <v>388</v>
      </c>
      <c r="C62" s="158" t="s">
        <v>360</v>
      </c>
      <c r="D62" s="428">
        <v>30</v>
      </c>
      <c r="E62" s="529">
        <v>664.86</v>
      </c>
      <c r="F62" s="143" t="s">
        <v>207</v>
      </c>
      <c r="G62" s="533">
        <v>664.86</v>
      </c>
      <c r="H62" s="534">
        <v>664.86</v>
      </c>
      <c r="I62" s="534">
        <v>664.86</v>
      </c>
      <c r="J62" s="535">
        <v>664.86</v>
      </c>
      <c r="K62"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99729</v>
      </c>
    </row>
    <row r="63" spans="1:11" ht="14.5" thickBot="1">
      <c r="A63" s="157" t="s">
        <v>589</v>
      </c>
      <c r="B63" s="173" t="s">
        <v>388</v>
      </c>
      <c r="C63" s="158" t="s">
        <v>316</v>
      </c>
      <c r="D63" s="428">
        <v>30</v>
      </c>
      <c r="E63" s="529">
        <v>711.99</v>
      </c>
      <c r="F63" s="143" t="s">
        <v>207</v>
      </c>
      <c r="G63" s="537">
        <v>711.99</v>
      </c>
      <c r="H63" s="538">
        <v>711.99</v>
      </c>
      <c r="I63" s="538">
        <v>711.99</v>
      </c>
      <c r="J63" s="539">
        <v>711.99</v>
      </c>
      <c r="K63"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106798.5</v>
      </c>
    </row>
    <row r="64" spans="1:11" ht="14.5" thickBot="1">
      <c r="A64" s="157" t="s">
        <v>588</v>
      </c>
      <c r="B64" s="173" t="s">
        <v>388</v>
      </c>
      <c r="C64" s="158" t="s">
        <v>318</v>
      </c>
      <c r="D64" s="427">
        <v>20</v>
      </c>
      <c r="E64" s="529">
        <v>738.05</v>
      </c>
      <c r="F64" s="143" t="s">
        <v>207</v>
      </c>
      <c r="G64" s="537">
        <v>738.05</v>
      </c>
      <c r="H64" s="538">
        <v>738.05</v>
      </c>
      <c r="I64" s="538">
        <v>738.05</v>
      </c>
      <c r="J64" s="539">
        <v>738.05</v>
      </c>
      <c r="K64"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73805</v>
      </c>
    </row>
    <row r="65" spans="1:11" ht="14.5" thickBot="1">
      <c r="A65" s="157" t="s">
        <v>587</v>
      </c>
      <c r="B65" s="173" t="s">
        <v>388</v>
      </c>
      <c r="C65" s="158" t="s">
        <v>320</v>
      </c>
      <c r="D65" s="427">
        <v>20</v>
      </c>
      <c r="E65" s="529">
        <v>767.5</v>
      </c>
      <c r="F65" s="143" t="s">
        <v>207</v>
      </c>
      <c r="G65" s="537">
        <v>767.5</v>
      </c>
      <c r="H65" s="538">
        <v>767.5</v>
      </c>
      <c r="I65" s="538">
        <v>767.5</v>
      </c>
      <c r="J65" s="539">
        <v>767.5</v>
      </c>
      <c r="K65"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76750</v>
      </c>
    </row>
    <row r="66" spans="1:11" ht="14.5" thickBot="1">
      <c r="A66" s="157" t="s">
        <v>586</v>
      </c>
      <c r="B66" s="173" t="s">
        <v>388</v>
      </c>
      <c r="C66" s="158" t="s">
        <v>373</v>
      </c>
      <c r="D66" s="427">
        <v>20</v>
      </c>
      <c r="E66" s="529">
        <v>801.14</v>
      </c>
      <c r="F66" s="143" t="s">
        <v>207</v>
      </c>
      <c r="G66" s="537">
        <v>801.14</v>
      </c>
      <c r="H66" s="538">
        <v>801.14</v>
      </c>
      <c r="I66" s="538">
        <v>801.14</v>
      </c>
      <c r="J66" s="539">
        <v>801.14</v>
      </c>
      <c r="K66"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80114</v>
      </c>
    </row>
    <row r="67" spans="1:11" ht="27.5" thickBot="1">
      <c r="A67" s="157" t="s">
        <v>585</v>
      </c>
      <c r="B67" s="140" t="s">
        <v>388</v>
      </c>
      <c r="C67" s="160" t="s">
        <v>322</v>
      </c>
      <c r="D67" s="427">
        <v>20</v>
      </c>
      <c r="E67" s="529">
        <v>36.22</v>
      </c>
      <c r="F67" s="143" t="s">
        <v>207</v>
      </c>
      <c r="G67" s="144" t="s">
        <v>207</v>
      </c>
      <c r="H67" s="145" t="s">
        <v>207</v>
      </c>
      <c r="I67" s="145" t="s">
        <v>207</v>
      </c>
      <c r="J67" s="146" t="s">
        <v>207</v>
      </c>
      <c r="K67" s="156">
        <f>TBL_Lot_2_Tim_Windows7[[#This Row],[Volumes for evaluation purposes (for each band where applicable)]]*TBL_Lot_2_Tim_Windows7[[#This Row],[Single window]]</f>
        <v>724.4</v>
      </c>
    </row>
    <row r="68" spans="1:11" ht="27.5" thickBot="1">
      <c r="A68" s="157" t="s">
        <v>584</v>
      </c>
      <c r="B68" s="140" t="s">
        <v>388</v>
      </c>
      <c r="C68" s="160" t="s">
        <v>324</v>
      </c>
      <c r="D68" s="427">
        <v>20</v>
      </c>
      <c r="E68" s="529">
        <v>4.12</v>
      </c>
      <c r="F68" s="164" t="s">
        <v>207</v>
      </c>
      <c r="G68" s="165" t="s">
        <v>207</v>
      </c>
      <c r="H68" s="166" t="s">
        <v>207</v>
      </c>
      <c r="I68" s="166" t="s">
        <v>207</v>
      </c>
      <c r="J68" s="167" t="s">
        <v>207</v>
      </c>
      <c r="K68" s="156">
        <f>TBL_Lot_2_Tim_Windows7[[#This Row],[Volumes for evaluation purposes (for each band where applicable)]]*TBL_Lot_2_Tim_Windows7[[#This Row],[Single window]]</f>
        <v>82.4</v>
      </c>
    </row>
    <row r="69" spans="1:11" ht="14.5" thickBot="1">
      <c r="A69" s="157" t="s">
        <v>583</v>
      </c>
      <c r="B69" s="173" t="s">
        <v>396</v>
      </c>
      <c r="C69" s="158" t="s">
        <v>397</v>
      </c>
      <c r="D69" s="428">
        <v>30</v>
      </c>
      <c r="E69" s="529">
        <v>1011.37</v>
      </c>
      <c r="F69" s="143" t="s">
        <v>207</v>
      </c>
      <c r="G69" s="533">
        <v>1011.37</v>
      </c>
      <c r="H69" s="534">
        <v>1011.37</v>
      </c>
      <c r="I69" s="534">
        <v>1011.37</v>
      </c>
      <c r="J69" s="535">
        <v>1011.37</v>
      </c>
      <c r="K69"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151705.5</v>
      </c>
    </row>
    <row r="70" spans="1:11" ht="14.5" thickBot="1">
      <c r="A70" s="157" t="s">
        <v>582</v>
      </c>
      <c r="B70" s="173" t="s">
        <v>396</v>
      </c>
      <c r="C70" s="158" t="s">
        <v>320</v>
      </c>
      <c r="D70" s="428">
        <v>30</v>
      </c>
      <c r="E70" s="529">
        <v>1056.06</v>
      </c>
      <c r="F70" s="143" t="s">
        <v>207</v>
      </c>
      <c r="G70" s="537">
        <v>1056.06</v>
      </c>
      <c r="H70" s="538">
        <v>1056.06</v>
      </c>
      <c r="I70" s="538">
        <v>1056.06</v>
      </c>
      <c r="J70" s="539">
        <v>1056.06</v>
      </c>
      <c r="K70"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158409</v>
      </c>
    </row>
    <row r="71" spans="1:11" ht="14.5" thickBot="1">
      <c r="A71" s="157" t="s">
        <v>581</v>
      </c>
      <c r="B71" s="173" t="s">
        <v>396</v>
      </c>
      <c r="C71" s="158" t="s">
        <v>373</v>
      </c>
      <c r="D71" s="427">
        <v>20</v>
      </c>
      <c r="E71" s="529">
        <v>1093.21</v>
      </c>
      <c r="F71" s="143" t="s">
        <v>207</v>
      </c>
      <c r="G71" s="537">
        <v>1093.21</v>
      </c>
      <c r="H71" s="538">
        <v>1093.21</v>
      </c>
      <c r="I71" s="538">
        <v>1093.21</v>
      </c>
      <c r="J71" s="539">
        <v>1093.21</v>
      </c>
      <c r="K71"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109321</v>
      </c>
    </row>
    <row r="72" spans="1:11" ht="14.5" thickBot="1">
      <c r="A72" s="157" t="s">
        <v>580</v>
      </c>
      <c r="B72" s="173" t="s">
        <v>396</v>
      </c>
      <c r="C72" s="158" t="s">
        <v>375</v>
      </c>
      <c r="D72" s="427">
        <v>20</v>
      </c>
      <c r="E72" s="529">
        <v>1134.9000000000001</v>
      </c>
      <c r="F72" s="143" t="s">
        <v>207</v>
      </c>
      <c r="G72" s="537">
        <v>1134.9000000000001</v>
      </c>
      <c r="H72" s="538">
        <v>1134.9000000000001</v>
      </c>
      <c r="I72" s="538">
        <v>1134.9000000000001</v>
      </c>
      <c r="J72" s="539">
        <v>1134.9000000000001</v>
      </c>
      <c r="K72"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113490</v>
      </c>
    </row>
    <row r="73" spans="1:11" ht="14.5" thickBot="1">
      <c r="A73" s="157" t="s">
        <v>579</v>
      </c>
      <c r="B73" s="173" t="s">
        <v>396</v>
      </c>
      <c r="C73" s="158" t="s">
        <v>402</v>
      </c>
      <c r="D73" s="427">
        <v>20</v>
      </c>
      <c r="E73" s="529">
        <v>1188.68</v>
      </c>
      <c r="F73" s="143" t="s">
        <v>207</v>
      </c>
      <c r="G73" s="537">
        <v>1188.68</v>
      </c>
      <c r="H73" s="538">
        <v>1188.68</v>
      </c>
      <c r="I73" s="538">
        <v>1188.68</v>
      </c>
      <c r="J73" s="539">
        <v>1188.68</v>
      </c>
      <c r="K73"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118868.00000000001</v>
      </c>
    </row>
    <row r="74" spans="1:11" ht="14.5" thickBot="1">
      <c r="A74" s="157" t="s">
        <v>578</v>
      </c>
      <c r="B74" s="173" t="s">
        <v>396</v>
      </c>
      <c r="C74" s="158" t="s">
        <v>404</v>
      </c>
      <c r="D74" s="427">
        <v>20</v>
      </c>
      <c r="E74" s="529">
        <v>1234.45</v>
      </c>
      <c r="F74" s="143" t="s">
        <v>207</v>
      </c>
      <c r="G74" s="537">
        <v>1234.45</v>
      </c>
      <c r="H74" s="538">
        <v>1234.45</v>
      </c>
      <c r="I74" s="538">
        <v>1234.45</v>
      </c>
      <c r="J74" s="539">
        <v>1234.45</v>
      </c>
      <c r="K74"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123445</v>
      </c>
    </row>
    <row r="75" spans="1:11" ht="14.5" thickBot="1">
      <c r="A75" s="157" t="s">
        <v>577</v>
      </c>
      <c r="B75" s="173" t="s">
        <v>396</v>
      </c>
      <c r="C75" s="158" t="s">
        <v>406</v>
      </c>
      <c r="D75" s="427">
        <v>20</v>
      </c>
      <c r="E75" s="529">
        <v>1279.57</v>
      </c>
      <c r="F75" s="143" t="s">
        <v>207</v>
      </c>
      <c r="G75" s="537">
        <v>1279.57</v>
      </c>
      <c r="H75" s="538">
        <v>1279.57</v>
      </c>
      <c r="I75" s="538">
        <v>1279.57</v>
      </c>
      <c r="J75" s="539">
        <v>1279.57</v>
      </c>
      <c r="K75"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127956.99999999999</v>
      </c>
    </row>
    <row r="76" spans="1:11" ht="27.5" thickBot="1">
      <c r="A76" s="157" t="s">
        <v>576</v>
      </c>
      <c r="B76" s="140" t="s">
        <v>396</v>
      </c>
      <c r="C76" s="160" t="s">
        <v>322</v>
      </c>
      <c r="D76" s="427">
        <v>20</v>
      </c>
      <c r="E76" s="529">
        <v>36.22</v>
      </c>
      <c r="F76" s="143" t="s">
        <v>207</v>
      </c>
      <c r="G76" s="144" t="s">
        <v>207</v>
      </c>
      <c r="H76" s="145" t="s">
        <v>207</v>
      </c>
      <c r="I76" s="145" t="s">
        <v>207</v>
      </c>
      <c r="J76" s="146" t="s">
        <v>207</v>
      </c>
      <c r="K76" s="156">
        <f>TBL_Lot_2_Tim_Windows7[[#This Row],[Volumes for evaluation purposes (for each band where applicable)]]*TBL_Lot_2_Tim_Windows7[[#This Row],[Single window]]</f>
        <v>724.4</v>
      </c>
    </row>
    <row r="77" spans="1:11" ht="27.5" thickBot="1">
      <c r="A77" s="157" t="s">
        <v>575</v>
      </c>
      <c r="B77" s="140" t="s">
        <v>396</v>
      </c>
      <c r="C77" s="160" t="s">
        <v>324</v>
      </c>
      <c r="D77" s="427">
        <v>20</v>
      </c>
      <c r="E77" s="529">
        <v>4.12</v>
      </c>
      <c r="F77" s="143" t="s">
        <v>207</v>
      </c>
      <c r="G77" s="144" t="s">
        <v>207</v>
      </c>
      <c r="H77" s="145" t="s">
        <v>207</v>
      </c>
      <c r="I77" s="145" t="s">
        <v>207</v>
      </c>
      <c r="J77" s="146" t="s">
        <v>207</v>
      </c>
      <c r="K77" s="156">
        <f>TBL_Lot_2_Tim_Windows7[[#This Row],[Volumes for evaluation purposes (for each band where applicable)]]*TBL_Lot_2_Tim_Windows7[[#This Row],[Single window]]</f>
        <v>82.4</v>
      </c>
    </row>
    <row r="78" spans="1:11" ht="14.5" thickBot="1">
      <c r="A78" s="157" t="s">
        <v>574</v>
      </c>
      <c r="B78" s="140" t="s">
        <v>396</v>
      </c>
      <c r="C78" s="160" t="s">
        <v>326</v>
      </c>
      <c r="D78" s="428">
        <v>30</v>
      </c>
      <c r="E78" s="529">
        <v>10.35</v>
      </c>
      <c r="F78" s="164" t="s">
        <v>207</v>
      </c>
      <c r="G78" s="165" t="s">
        <v>207</v>
      </c>
      <c r="H78" s="166" t="s">
        <v>207</v>
      </c>
      <c r="I78" s="166" t="s">
        <v>207</v>
      </c>
      <c r="J78" s="167" t="s">
        <v>207</v>
      </c>
      <c r="K78" s="156">
        <f>TBL_Lot_2_Tim_Windows7[[#This Row],[Volumes for evaluation purposes (for each band where applicable)]]*TBL_Lot_2_Tim_Windows7[[#This Row],[Single window]]</f>
        <v>310.5</v>
      </c>
    </row>
    <row r="79" spans="1:11" ht="14.5" thickBot="1">
      <c r="A79" s="157" t="s">
        <v>573</v>
      </c>
      <c r="B79" s="173" t="s">
        <v>411</v>
      </c>
      <c r="C79" s="158" t="s">
        <v>412</v>
      </c>
      <c r="D79" s="428">
        <v>30</v>
      </c>
      <c r="E79" s="529">
        <v>610.28</v>
      </c>
      <c r="F79" s="529">
        <v>610.28</v>
      </c>
      <c r="G79" s="529">
        <v>610.28</v>
      </c>
      <c r="H79" s="529">
        <v>610.28</v>
      </c>
      <c r="I79" s="529">
        <v>610.28</v>
      </c>
      <c r="J79" s="529">
        <v>610.28</v>
      </c>
      <c r="K79"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109850.39999999998</v>
      </c>
    </row>
    <row r="80" spans="1:11" ht="14.5" thickBot="1">
      <c r="A80" s="157" t="s">
        <v>572</v>
      </c>
      <c r="B80" s="173" t="s">
        <v>411</v>
      </c>
      <c r="C80" s="158" t="s">
        <v>314</v>
      </c>
      <c r="D80" s="428">
        <v>30</v>
      </c>
      <c r="E80" s="529">
        <v>652.47</v>
      </c>
      <c r="F80" s="529">
        <v>652.47</v>
      </c>
      <c r="G80" s="529">
        <v>652.47</v>
      </c>
      <c r="H80" s="529">
        <v>652.47</v>
      </c>
      <c r="I80" s="529">
        <v>652.47</v>
      </c>
      <c r="J80" s="529">
        <v>652.47</v>
      </c>
      <c r="K80"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117444.60000000002</v>
      </c>
    </row>
    <row r="81" spans="1:11" ht="14.5" thickBot="1">
      <c r="A81" s="157" t="s">
        <v>571</v>
      </c>
      <c r="B81" s="173" t="s">
        <v>411</v>
      </c>
      <c r="C81" s="158" t="s">
        <v>316</v>
      </c>
      <c r="D81" s="427">
        <v>20</v>
      </c>
      <c r="E81" s="529">
        <v>695.35</v>
      </c>
      <c r="F81" s="529">
        <v>695.35</v>
      </c>
      <c r="G81" s="529">
        <v>695.35</v>
      </c>
      <c r="H81" s="529">
        <v>695.35</v>
      </c>
      <c r="I81" s="529">
        <v>695.35</v>
      </c>
      <c r="J81" s="529">
        <v>695.35</v>
      </c>
      <c r="K81"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83442</v>
      </c>
    </row>
    <row r="82" spans="1:11" ht="14.5" thickBot="1">
      <c r="A82" s="157" t="s">
        <v>570</v>
      </c>
      <c r="B82" s="173" t="s">
        <v>411</v>
      </c>
      <c r="C82" s="158" t="s">
        <v>318</v>
      </c>
      <c r="D82" s="427">
        <v>20</v>
      </c>
      <c r="E82" s="529">
        <v>726.89</v>
      </c>
      <c r="F82" s="529">
        <v>726.89</v>
      </c>
      <c r="G82" s="529">
        <v>726.89</v>
      </c>
      <c r="H82" s="529">
        <v>726.89</v>
      </c>
      <c r="I82" s="529">
        <v>726.89</v>
      </c>
      <c r="J82" s="529">
        <v>726.89</v>
      </c>
      <c r="K82"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87226.8</v>
      </c>
    </row>
    <row r="83" spans="1:11" ht="14.5" thickBot="1">
      <c r="A83" s="157" t="s">
        <v>569</v>
      </c>
      <c r="B83" s="173" t="s">
        <v>411</v>
      </c>
      <c r="C83" s="158" t="s">
        <v>320</v>
      </c>
      <c r="D83" s="427">
        <v>20</v>
      </c>
      <c r="E83" s="529">
        <v>765.43</v>
      </c>
      <c r="F83" s="529">
        <v>765.43</v>
      </c>
      <c r="G83" s="529">
        <v>765.43</v>
      </c>
      <c r="H83" s="529">
        <v>765.43</v>
      </c>
      <c r="I83" s="529">
        <v>765.43</v>
      </c>
      <c r="J83" s="529">
        <v>765.43</v>
      </c>
      <c r="K83"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91851.6</v>
      </c>
    </row>
    <row r="84" spans="1:11" ht="27.5" thickBot="1">
      <c r="A84" s="157" t="s">
        <v>568</v>
      </c>
      <c r="B84" s="140" t="s">
        <v>411</v>
      </c>
      <c r="C84" s="160" t="s">
        <v>322</v>
      </c>
      <c r="D84" s="427">
        <v>20</v>
      </c>
      <c r="E84" s="529">
        <v>36.22</v>
      </c>
      <c r="F84" s="143" t="s">
        <v>207</v>
      </c>
      <c r="G84" s="144" t="s">
        <v>207</v>
      </c>
      <c r="H84" s="145" t="s">
        <v>207</v>
      </c>
      <c r="I84" s="145" t="s">
        <v>207</v>
      </c>
      <c r="J84" s="146" t="s">
        <v>207</v>
      </c>
      <c r="K84" s="156">
        <f>TBL_Lot_2_Tim_Windows7[[#This Row],[Volumes for evaluation purposes (for each band where applicable)]]*TBL_Lot_2_Tim_Windows7[[#This Row],[Single window]]</f>
        <v>724.4</v>
      </c>
    </row>
    <row r="85" spans="1:11" ht="27.5" thickBot="1">
      <c r="A85" s="157" t="s">
        <v>567</v>
      </c>
      <c r="B85" s="140" t="s">
        <v>411</v>
      </c>
      <c r="C85" s="160" t="s">
        <v>324</v>
      </c>
      <c r="D85" s="427">
        <v>20</v>
      </c>
      <c r="E85" s="529">
        <v>4.12</v>
      </c>
      <c r="F85" s="143" t="s">
        <v>207</v>
      </c>
      <c r="G85" s="144" t="s">
        <v>207</v>
      </c>
      <c r="H85" s="145" t="s">
        <v>207</v>
      </c>
      <c r="I85" s="145" t="s">
        <v>207</v>
      </c>
      <c r="J85" s="146" t="s">
        <v>207</v>
      </c>
      <c r="K85" s="156">
        <f>TBL_Lot_2_Tim_Windows7[[#This Row],[Volumes for evaluation purposes (for each band where applicable)]]*TBL_Lot_2_Tim_Windows7[[#This Row],[Single window]]</f>
        <v>82.4</v>
      </c>
    </row>
    <row r="86" spans="1:11" ht="14.5" thickBot="1">
      <c r="A86" s="157" t="s">
        <v>566</v>
      </c>
      <c r="B86" s="140" t="s">
        <v>411</v>
      </c>
      <c r="C86" s="160" t="s">
        <v>326</v>
      </c>
      <c r="D86" s="428">
        <v>30</v>
      </c>
      <c r="E86" s="529">
        <v>10.35</v>
      </c>
      <c r="F86" s="164" t="s">
        <v>207</v>
      </c>
      <c r="G86" s="165" t="s">
        <v>207</v>
      </c>
      <c r="H86" s="166" t="s">
        <v>207</v>
      </c>
      <c r="I86" s="166" t="s">
        <v>207</v>
      </c>
      <c r="J86" s="167" t="s">
        <v>207</v>
      </c>
      <c r="K86" s="156">
        <f>TBL_Lot_2_Tim_Windows7[[#This Row],[Volumes for evaluation purposes (for each band where applicable)]]*TBL_Lot_2_Tim_Windows7[[#This Row],[Single window]]</f>
        <v>310.5</v>
      </c>
    </row>
    <row r="87" spans="1:11" ht="14.5" thickBot="1">
      <c r="A87" s="157" t="s">
        <v>565</v>
      </c>
      <c r="B87" s="173" t="s">
        <v>421</v>
      </c>
      <c r="C87" s="158" t="s">
        <v>422</v>
      </c>
      <c r="D87" s="428">
        <v>30</v>
      </c>
      <c r="E87" s="529">
        <v>908.83</v>
      </c>
      <c r="F87" s="532">
        <v>908.83</v>
      </c>
      <c r="G87" s="533">
        <v>908.83</v>
      </c>
      <c r="H87" s="534">
        <v>908.83</v>
      </c>
      <c r="I87" s="534">
        <v>908.83</v>
      </c>
      <c r="J87" s="535">
        <v>908.83</v>
      </c>
      <c r="K87"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163589.4</v>
      </c>
    </row>
    <row r="88" spans="1:11" ht="14.5" thickBot="1">
      <c r="A88" s="157" t="s">
        <v>564</v>
      </c>
      <c r="B88" s="173" t="s">
        <v>421</v>
      </c>
      <c r="C88" s="158" t="s">
        <v>373</v>
      </c>
      <c r="D88" s="428">
        <v>30</v>
      </c>
      <c r="E88" s="529">
        <v>943.5</v>
      </c>
      <c r="F88" s="536">
        <v>943.5</v>
      </c>
      <c r="G88" s="537">
        <v>943.5</v>
      </c>
      <c r="H88" s="538">
        <v>943.5</v>
      </c>
      <c r="I88" s="538">
        <v>943.5</v>
      </c>
      <c r="J88" s="539">
        <v>943.5</v>
      </c>
      <c r="K88"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169830</v>
      </c>
    </row>
    <row r="89" spans="1:11" ht="14.5" thickBot="1">
      <c r="A89" s="157" t="s">
        <v>563</v>
      </c>
      <c r="B89" s="173" t="s">
        <v>421</v>
      </c>
      <c r="C89" s="158" t="s">
        <v>375</v>
      </c>
      <c r="D89" s="427">
        <v>20</v>
      </c>
      <c r="E89" s="529">
        <v>977.52</v>
      </c>
      <c r="F89" s="536">
        <v>977.52</v>
      </c>
      <c r="G89" s="537">
        <v>977.52</v>
      </c>
      <c r="H89" s="538">
        <v>977.52</v>
      </c>
      <c r="I89" s="538">
        <v>977.52</v>
      </c>
      <c r="J89" s="539">
        <v>977.52</v>
      </c>
      <c r="K89"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117302.39999999999</v>
      </c>
    </row>
    <row r="90" spans="1:11" ht="14.5" thickBot="1">
      <c r="A90" s="157" t="s">
        <v>562</v>
      </c>
      <c r="B90" s="173" t="s">
        <v>421</v>
      </c>
      <c r="C90" s="158" t="s">
        <v>402</v>
      </c>
      <c r="D90" s="427">
        <v>20</v>
      </c>
      <c r="E90" s="529">
        <v>1015.76</v>
      </c>
      <c r="F90" s="536">
        <v>1015.76</v>
      </c>
      <c r="G90" s="537">
        <v>1015.76</v>
      </c>
      <c r="H90" s="538">
        <v>1015.76</v>
      </c>
      <c r="I90" s="538">
        <v>1015.76</v>
      </c>
      <c r="J90" s="539">
        <v>1015.76</v>
      </c>
      <c r="K90"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121891.2</v>
      </c>
    </row>
    <row r="91" spans="1:11" ht="14.5" thickBot="1">
      <c r="A91" s="157" t="s">
        <v>561</v>
      </c>
      <c r="B91" s="173" t="s">
        <v>421</v>
      </c>
      <c r="C91" s="158" t="s">
        <v>404</v>
      </c>
      <c r="D91" s="427">
        <v>20</v>
      </c>
      <c r="E91" s="529">
        <v>1050.42</v>
      </c>
      <c r="F91" s="536">
        <v>1050.42</v>
      </c>
      <c r="G91" s="537">
        <v>1050.42</v>
      </c>
      <c r="H91" s="538">
        <v>1050.42</v>
      </c>
      <c r="I91" s="538">
        <v>1050.42</v>
      </c>
      <c r="J91" s="539">
        <v>1050.42</v>
      </c>
      <c r="K91" s="156">
        <f>SUM(TBL_Lot_2_Tim_Windows7[[#This Row],[Volumes for evaluation purposes (for each band where applicable)]]*TBL_Lot_2_Tim_Windows7[[#This Row],[Single window]])+(TBL_Lot_2_Tim_Windows7[[#This Row],[Volumes for evaluation purposes (for each band where applicable)]]*TBL_Lot_2_Tim_Windows7[[#This Row],[Single property
Tilt and turn]])+(TBL_Lot_2_Tim_Windows7[[#This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126050.4</v>
      </c>
    </row>
    <row r="92" spans="1:11" ht="27.5" thickBot="1">
      <c r="A92" s="157" t="s">
        <v>560</v>
      </c>
      <c r="B92" s="140" t="s">
        <v>421</v>
      </c>
      <c r="C92" s="160" t="s">
        <v>322</v>
      </c>
      <c r="D92" s="427">
        <v>20</v>
      </c>
      <c r="E92" s="529">
        <v>36.22</v>
      </c>
      <c r="F92" s="143" t="s">
        <v>207</v>
      </c>
      <c r="G92" s="144" t="s">
        <v>207</v>
      </c>
      <c r="H92" s="145" t="s">
        <v>207</v>
      </c>
      <c r="I92" s="145" t="s">
        <v>207</v>
      </c>
      <c r="J92" s="146" t="s">
        <v>207</v>
      </c>
      <c r="K92" s="156">
        <f>TBL_Lot_2_Tim_Windows7[[#This Row],[Volumes for evaluation purposes (for each band where applicable)]]*TBL_Lot_2_Tim_Windows7[[#This Row],[Single window]]</f>
        <v>724.4</v>
      </c>
    </row>
    <row r="93" spans="1:11" ht="27.5" thickBot="1">
      <c r="A93" s="157" t="s">
        <v>559</v>
      </c>
      <c r="B93" s="140" t="s">
        <v>421</v>
      </c>
      <c r="C93" s="160" t="s">
        <v>324</v>
      </c>
      <c r="D93" s="427">
        <v>20</v>
      </c>
      <c r="E93" s="529">
        <v>4.12</v>
      </c>
      <c r="F93" s="143" t="s">
        <v>207</v>
      </c>
      <c r="G93" s="144" t="s">
        <v>207</v>
      </c>
      <c r="H93" s="145" t="s">
        <v>207</v>
      </c>
      <c r="I93" s="145" t="s">
        <v>207</v>
      </c>
      <c r="J93" s="146" t="s">
        <v>207</v>
      </c>
      <c r="K93" s="156">
        <f>TBL_Lot_2_Tim_Windows7[[#This Row],[Volumes for evaluation purposes (for each band where applicable)]]*TBL_Lot_2_Tim_Windows7[[#This Row],[Single window]]</f>
        <v>82.4</v>
      </c>
    </row>
    <row r="94" spans="1:11" ht="14.5" thickBot="1">
      <c r="A94" s="157" t="s">
        <v>558</v>
      </c>
      <c r="B94" s="140" t="s">
        <v>421</v>
      </c>
      <c r="C94" s="160" t="s">
        <v>326</v>
      </c>
      <c r="D94" s="428">
        <v>30</v>
      </c>
      <c r="E94" s="529">
        <v>10.35</v>
      </c>
      <c r="F94" s="164" t="s">
        <v>207</v>
      </c>
      <c r="G94" s="165" t="s">
        <v>207</v>
      </c>
      <c r="H94" s="166" t="s">
        <v>207</v>
      </c>
      <c r="I94" s="166" t="s">
        <v>207</v>
      </c>
      <c r="J94" s="167" t="s">
        <v>207</v>
      </c>
      <c r="K94" s="156">
        <f>TBL_Lot_2_Tim_Windows7[[#This Row],[Volumes for evaluation purposes (for each band where applicable)]]*TBL_Lot_2_Tim_Windows7[[#This Row],[Single window]]</f>
        <v>310.5</v>
      </c>
    </row>
    <row r="95" spans="1:11" ht="14.5" thickBot="1">
      <c r="A95" s="157" t="s">
        <v>557</v>
      </c>
      <c r="B95" s="173" t="s">
        <v>431</v>
      </c>
      <c r="C95" s="158" t="s">
        <v>422</v>
      </c>
      <c r="D95" s="428">
        <v>30</v>
      </c>
      <c r="E95" s="529">
        <v>859.64</v>
      </c>
      <c r="F95" s="143" t="s">
        <v>207</v>
      </c>
      <c r="G95" s="533">
        <v>859.64</v>
      </c>
      <c r="H95" s="534">
        <v>859.64</v>
      </c>
      <c r="I95" s="534">
        <v>859.64</v>
      </c>
      <c r="J95" s="535">
        <v>859.64</v>
      </c>
      <c r="K95"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128946</v>
      </c>
    </row>
    <row r="96" spans="1:11" ht="14.5" thickBot="1">
      <c r="A96" s="157" t="s">
        <v>556</v>
      </c>
      <c r="B96" s="173" t="s">
        <v>431</v>
      </c>
      <c r="C96" s="158" t="s">
        <v>373</v>
      </c>
      <c r="D96" s="428">
        <v>30</v>
      </c>
      <c r="E96" s="529">
        <v>902.96</v>
      </c>
      <c r="F96" s="143" t="s">
        <v>207</v>
      </c>
      <c r="G96" s="537">
        <v>902.96</v>
      </c>
      <c r="H96" s="538">
        <v>902.96</v>
      </c>
      <c r="I96" s="538">
        <v>902.96</v>
      </c>
      <c r="J96" s="539">
        <v>902.96</v>
      </c>
      <c r="K96"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135444</v>
      </c>
    </row>
    <row r="97" spans="1:11" ht="14.5" thickBot="1">
      <c r="A97" s="157" t="s">
        <v>555</v>
      </c>
      <c r="B97" s="173" t="s">
        <v>431</v>
      </c>
      <c r="C97" s="158" t="s">
        <v>375</v>
      </c>
      <c r="D97" s="427">
        <v>20</v>
      </c>
      <c r="E97" s="529">
        <v>944.05</v>
      </c>
      <c r="F97" s="143" t="s">
        <v>207</v>
      </c>
      <c r="G97" s="537">
        <v>944.05</v>
      </c>
      <c r="H97" s="538">
        <v>944.05</v>
      </c>
      <c r="I97" s="538">
        <v>944.05</v>
      </c>
      <c r="J97" s="539">
        <v>944.05</v>
      </c>
      <c r="K97"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94405</v>
      </c>
    </row>
    <row r="98" spans="1:11" ht="14.5" thickBot="1">
      <c r="A98" s="157" t="s">
        <v>554</v>
      </c>
      <c r="B98" s="173" t="s">
        <v>431</v>
      </c>
      <c r="C98" s="158" t="s">
        <v>402</v>
      </c>
      <c r="D98" s="427">
        <v>20</v>
      </c>
      <c r="E98" s="529">
        <v>975.66</v>
      </c>
      <c r="F98" s="143" t="s">
        <v>207</v>
      </c>
      <c r="G98" s="537">
        <v>975.66</v>
      </c>
      <c r="H98" s="538">
        <v>975.66</v>
      </c>
      <c r="I98" s="538">
        <v>975.66</v>
      </c>
      <c r="J98" s="539">
        <v>975.66</v>
      </c>
      <c r="K98"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97566</v>
      </c>
    </row>
    <row r="99" spans="1:11" ht="27.5" thickBot="1">
      <c r="A99" s="157" t="s">
        <v>553</v>
      </c>
      <c r="B99" s="140" t="s">
        <v>431</v>
      </c>
      <c r="C99" s="160" t="s">
        <v>322</v>
      </c>
      <c r="D99" s="427">
        <v>20</v>
      </c>
      <c r="E99" s="529">
        <v>36.22</v>
      </c>
      <c r="F99" s="143" t="s">
        <v>207</v>
      </c>
      <c r="G99" s="144" t="s">
        <v>207</v>
      </c>
      <c r="H99" s="145" t="s">
        <v>207</v>
      </c>
      <c r="I99" s="145" t="s">
        <v>207</v>
      </c>
      <c r="J99" s="146" t="s">
        <v>207</v>
      </c>
      <c r="K99" s="156">
        <f>TBL_Lot_2_Tim_Windows7[[#This Row],[Volumes for evaluation purposes (for each band where applicable)]]*TBL_Lot_2_Tim_Windows7[[#This Row],[Single window]]</f>
        <v>724.4</v>
      </c>
    </row>
    <row r="100" spans="1:11" ht="27.5" thickBot="1">
      <c r="A100" s="157" t="s">
        <v>552</v>
      </c>
      <c r="B100" s="140" t="s">
        <v>431</v>
      </c>
      <c r="C100" s="160" t="s">
        <v>324</v>
      </c>
      <c r="D100" s="427">
        <v>20</v>
      </c>
      <c r="E100" s="529">
        <v>4.12</v>
      </c>
      <c r="F100" s="143" t="s">
        <v>207</v>
      </c>
      <c r="G100" s="165" t="s">
        <v>207</v>
      </c>
      <c r="H100" s="166" t="s">
        <v>207</v>
      </c>
      <c r="I100" s="166" t="s">
        <v>207</v>
      </c>
      <c r="J100" s="167" t="s">
        <v>207</v>
      </c>
      <c r="K100" s="156">
        <f>TBL_Lot_2_Tim_Windows7[[#This Row],[Volumes for evaluation purposes (for each band where applicable)]]*TBL_Lot_2_Tim_Windows7[[#This Row],[Single window]]</f>
        <v>82.4</v>
      </c>
    </row>
    <row r="101" spans="1:11" ht="14.5" thickBot="1">
      <c r="A101" s="157" t="s">
        <v>551</v>
      </c>
      <c r="B101" s="173" t="s">
        <v>438</v>
      </c>
      <c r="C101" s="158" t="s">
        <v>422</v>
      </c>
      <c r="D101" s="428">
        <v>30</v>
      </c>
      <c r="E101" s="529">
        <v>985.66</v>
      </c>
      <c r="F101" s="143" t="s">
        <v>207</v>
      </c>
      <c r="G101" s="533">
        <v>985.66</v>
      </c>
      <c r="H101" s="534">
        <v>985.66</v>
      </c>
      <c r="I101" s="534">
        <v>985.66</v>
      </c>
      <c r="J101" s="535">
        <v>985.66</v>
      </c>
      <c r="K101"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147849</v>
      </c>
    </row>
    <row r="102" spans="1:11" ht="14.5" thickBot="1">
      <c r="A102" s="157" t="s">
        <v>550</v>
      </c>
      <c r="B102" s="173" t="s">
        <v>438</v>
      </c>
      <c r="C102" s="158" t="s">
        <v>373</v>
      </c>
      <c r="D102" s="428">
        <v>30</v>
      </c>
      <c r="E102" s="529">
        <v>1023.52</v>
      </c>
      <c r="F102" s="143" t="s">
        <v>207</v>
      </c>
      <c r="G102" s="537">
        <v>1023.52</v>
      </c>
      <c r="H102" s="538">
        <v>1023.52</v>
      </c>
      <c r="I102" s="538">
        <v>1023.52</v>
      </c>
      <c r="J102" s="539">
        <v>1023.52</v>
      </c>
      <c r="K102"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153528</v>
      </c>
    </row>
    <row r="103" spans="1:11" ht="14.5" thickBot="1">
      <c r="A103" s="157" t="s">
        <v>549</v>
      </c>
      <c r="B103" s="173" t="s">
        <v>438</v>
      </c>
      <c r="C103" s="158" t="s">
        <v>375</v>
      </c>
      <c r="D103" s="427">
        <v>20</v>
      </c>
      <c r="E103" s="529">
        <v>1101.48</v>
      </c>
      <c r="F103" s="143" t="s">
        <v>207</v>
      </c>
      <c r="G103" s="537">
        <v>1101.48</v>
      </c>
      <c r="H103" s="538">
        <v>1101.48</v>
      </c>
      <c r="I103" s="538">
        <v>1101.48</v>
      </c>
      <c r="J103" s="539">
        <v>1101.48</v>
      </c>
      <c r="K103"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110148</v>
      </c>
    </row>
    <row r="104" spans="1:11" ht="14.5" thickBot="1">
      <c r="A104" s="157" t="s">
        <v>548</v>
      </c>
      <c r="B104" s="173" t="s">
        <v>438</v>
      </c>
      <c r="C104" s="158" t="s">
        <v>402</v>
      </c>
      <c r="D104" s="427">
        <v>20</v>
      </c>
      <c r="E104" s="529">
        <v>662.74</v>
      </c>
      <c r="F104" s="143" t="s">
        <v>207</v>
      </c>
      <c r="G104" s="537">
        <v>662.74</v>
      </c>
      <c r="H104" s="538">
        <v>662.74</v>
      </c>
      <c r="I104" s="538">
        <v>662.74</v>
      </c>
      <c r="J104" s="539">
        <v>662.74</v>
      </c>
      <c r="K104"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66274</v>
      </c>
    </row>
    <row r="105" spans="1:11" ht="27.5" thickBot="1">
      <c r="A105" s="157" t="s">
        <v>547</v>
      </c>
      <c r="B105" s="140" t="s">
        <v>438</v>
      </c>
      <c r="C105" s="160" t="s">
        <v>322</v>
      </c>
      <c r="D105" s="427">
        <v>20</v>
      </c>
      <c r="E105" s="529">
        <v>36.22</v>
      </c>
      <c r="F105" s="143" t="s">
        <v>207</v>
      </c>
      <c r="G105" s="144" t="s">
        <v>207</v>
      </c>
      <c r="H105" s="145" t="s">
        <v>207</v>
      </c>
      <c r="I105" s="145" t="s">
        <v>207</v>
      </c>
      <c r="J105" s="146" t="s">
        <v>207</v>
      </c>
      <c r="K105" s="156">
        <f>TBL_Lot_2_Tim_Windows7[[#This Row],[Volumes for evaluation purposes (for each band where applicable)]]*TBL_Lot_2_Tim_Windows7[[#This Row],[Single window]]</f>
        <v>724.4</v>
      </c>
    </row>
    <row r="106" spans="1:11" ht="27.5" thickBot="1">
      <c r="A106" s="157" t="s">
        <v>546</v>
      </c>
      <c r="B106" s="140" t="s">
        <v>438</v>
      </c>
      <c r="C106" s="160" t="s">
        <v>324</v>
      </c>
      <c r="D106" s="427">
        <v>20</v>
      </c>
      <c r="E106" s="529">
        <v>4.12</v>
      </c>
      <c r="F106" s="143" t="s">
        <v>207</v>
      </c>
      <c r="G106" s="165" t="s">
        <v>207</v>
      </c>
      <c r="H106" s="166" t="s">
        <v>207</v>
      </c>
      <c r="I106" s="166" t="s">
        <v>207</v>
      </c>
      <c r="J106" s="167" t="s">
        <v>207</v>
      </c>
      <c r="K106" s="156">
        <f>TBL_Lot_2_Tim_Windows7[[#This Row],[Volumes for evaluation purposes (for each band where applicable)]]*TBL_Lot_2_Tim_Windows7[[#This Row],[Single window]]</f>
        <v>82.4</v>
      </c>
    </row>
    <row r="107" spans="1:11" ht="14.5" thickBot="1">
      <c r="A107" s="157" t="s">
        <v>545</v>
      </c>
      <c r="B107" s="173" t="s">
        <v>445</v>
      </c>
      <c r="C107" s="158" t="s">
        <v>422</v>
      </c>
      <c r="D107" s="428">
        <v>30</v>
      </c>
      <c r="E107" s="529">
        <v>734.76</v>
      </c>
      <c r="F107" s="143" t="s">
        <v>207</v>
      </c>
      <c r="G107" s="533">
        <v>734.76</v>
      </c>
      <c r="H107" s="534">
        <v>734.76</v>
      </c>
      <c r="I107" s="534">
        <v>734.76</v>
      </c>
      <c r="J107" s="535">
        <v>734.76</v>
      </c>
      <c r="K107"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110214</v>
      </c>
    </row>
    <row r="108" spans="1:11" ht="14.5" thickBot="1">
      <c r="A108" s="157" t="s">
        <v>544</v>
      </c>
      <c r="B108" s="173" t="s">
        <v>445</v>
      </c>
      <c r="C108" s="158" t="s">
        <v>373</v>
      </c>
      <c r="D108" s="428">
        <v>30</v>
      </c>
      <c r="E108" s="529">
        <v>770.61</v>
      </c>
      <c r="F108" s="143" t="s">
        <v>207</v>
      </c>
      <c r="G108" s="537">
        <v>770.61</v>
      </c>
      <c r="H108" s="538">
        <v>770.61</v>
      </c>
      <c r="I108" s="538">
        <v>770.61</v>
      </c>
      <c r="J108" s="539">
        <v>770.61</v>
      </c>
      <c r="K108"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115591.5</v>
      </c>
    </row>
    <row r="109" spans="1:11" ht="14.5" thickBot="1">
      <c r="A109" s="157" t="s">
        <v>543</v>
      </c>
      <c r="B109" s="173" t="s">
        <v>445</v>
      </c>
      <c r="C109" s="158" t="s">
        <v>375</v>
      </c>
      <c r="D109" s="427">
        <v>20</v>
      </c>
      <c r="E109" s="529">
        <v>805.61</v>
      </c>
      <c r="F109" s="143" t="s">
        <v>207</v>
      </c>
      <c r="G109" s="537">
        <v>805.61</v>
      </c>
      <c r="H109" s="538">
        <v>805.61</v>
      </c>
      <c r="I109" s="538">
        <v>805.61</v>
      </c>
      <c r="J109" s="539">
        <v>805.61</v>
      </c>
      <c r="K109"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80561</v>
      </c>
    </row>
    <row r="110" spans="1:11" ht="14.5" thickBot="1">
      <c r="A110" s="157" t="s">
        <v>542</v>
      </c>
      <c r="B110" s="173" t="s">
        <v>445</v>
      </c>
      <c r="C110" s="158" t="s">
        <v>402</v>
      </c>
      <c r="D110" s="427">
        <v>20</v>
      </c>
      <c r="E110" s="529">
        <v>950.39</v>
      </c>
      <c r="F110" s="143" t="s">
        <v>207</v>
      </c>
      <c r="G110" s="537">
        <v>950.39</v>
      </c>
      <c r="H110" s="538">
        <v>950.39</v>
      </c>
      <c r="I110" s="538">
        <v>950.39</v>
      </c>
      <c r="J110" s="539">
        <v>950.39</v>
      </c>
      <c r="K110"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95039</v>
      </c>
    </row>
    <row r="111" spans="1:11" ht="14.5" thickBot="1">
      <c r="A111" s="157" t="s">
        <v>541</v>
      </c>
      <c r="B111" s="173" t="s">
        <v>445</v>
      </c>
      <c r="C111" s="158" t="s">
        <v>404</v>
      </c>
      <c r="D111" s="427">
        <v>20</v>
      </c>
      <c r="E111" s="529">
        <v>892.5</v>
      </c>
      <c r="F111" s="143" t="s">
        <v>207</v>
      </c>
      <c r="G111" s="537">
        <v>892.5</v>
      </c>
      <c r="H111" s="538">
        <v>892.5</v>
      </c>
      <c r="I111" s="538">
        <v>892.5</v>
      </c>
      <c r="J111" s="539">
        <v>892.5</v>
      </c>
      <c r="K111"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89250</v>
      </c>
    </row>
    <row r="112" spans="1:11" ht="27.5" thickBot="1">
      <c r="A112" s="157" t="s">
        <v>540</v>
      </c>
      <c r="B112" s="140" t="s">
        <v>445</v>
      </c>
      <c r="C112" s="160" t="s">
        <v>322</v>
      </c>
      <c r="D112" s="427">
        <v>20</v>
      </c>
      <c r="E112" s="529">
        <v>36.22</v>
      </c>
      <c r="F112" s="143" t="s">
        <v>207</v>
      </c>
      <c r="G112" s="144" t="s">
        <v>207</v>
      </c>
      <c r="H112" s="145" t="s">
        <v>207</v>
      </c>
      <c r="I112" s="145" t="s">
        <v>207</v>
      </c>
      <c r="J112" s="146" t="s">
        <v>207</v>
      </c>
      <c r="K112" s="156">
        <f>TBL_Lot_2_Tim_Windows7[[#This Row],[Volumes for evaluation purposes (for each band where applicable)]]*TBL_Lot_2_Tim_Windows7[[#This Row],[Single window]]</f>
        <v>724.4</v>
      </c>
    </row>
    <row r="113" spans="1:11" ht="27.5" thickBot="1">
      <c r="A113" s="157" t="s">
        <v>539</v>
      </c>
      <c r="B113" s="140" t="s">
        <v>445</v>
      </c>
      <c r="C113" s="160" t="s">
        <v>324</v>
      </c>
      <c r="D113" s="427">
        <v>20</v>
      </c>
      <c r="E113" s="529">
        <v>4.12</v>
      </c>
      <c r="F113" s="143" t="s">
        <v>207</v>
      </c>
      <c r="G113" s="165" t="s">
        <v>207</v>
      </c>
      <c r="H113" s="166" t="s">
        <v>207</v>
      </c>
      <c r="I113" s="166" t="s">
        <v>207</v>
      </c>
      <c r="J113" s="167" t="s">
        <v>207</v>
      </c>
      <c r="K113" s="156">
        <f>TBL_Lot_2_Tim_Windows7[[#This Row],[Volumes for evaluation purposes (for each band where applicable)]]*TBL_Lot_2_Tim_Windows7[[#This Row],[Single window]]</f>
        <v>82.4</v>
      </c>
    </row>
    <row r="114" spans="1:11" ht="14.5" thickBot="1">
      <c r="A114" s="157" t="s">
        <v>538</v>
      </c>
      <c r="B114" s="173" t="s">
        <v>453</v>
      </c>
      <c r="C114" s="158" t="s">
        <v>422</v>
      </c>
      <c r="D114" s="428">
        <v>30</v>
      </c>
      <c r="E114" s="529">
        <v>929.11</v>
      </c>
      <c r="F114" s="143" t="s">
        <v>207</v>
      </c>
      <c r="G114" s="529">
        <v>929.11</v>
      </c>
      <c r="H114" s="534">
        <v>929.11</v>
      </c>
      <c r="I114" s="534">
        <v>929.11</v>
      </c>
      <c r="J114" s="535">
        <v>929.11</v>
      </c>
      <c r="K114"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139366.5</v>
      </c>
    </row>
    <row r="115" spans="1:11" ht="14.5" thickBot="1">
      <c r="A115" s="157" t="s">
        <v>537</v>
      </c>
      <c r="B115" s="173" t="s">
        <v>453</v>
      </c>
      <c r="C115" s="158" t="s">
        <v>373</v>
      </c>
      <c r="D115" s="428">
        <v>30</v>
      </c>
      <c r="E115" s="529">
        <v>968.21</v>
      </c>
      <c r="F115" s="143" t="s">
        <v>207</v>
      </c>
      <c r="G115" s="529">
        <v>968.21</v>
      </c>
      <c r="H115" s="538">
        <v>968.21</v>
      </c>
      <c r="I115" s="538">
        <v>968.21</v>
      </c>
      <c r="J115" s="539">
        <v>968.21</v>
      </c>
      <c r="K115"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145231.5</v>
      </c>
    </row>
    <row r="116" spans="1:11" ht="14.5" thickBot="1">
      <c r="A116" s="157" t="s">
        <v>536</v>
      </c>
      <c r="B116" s="173" t="s">
        <v>453</v>
      </c>
      <c r="C116" s="158" t="s">
        <v>375</v>
      </c>
      <c r="D116" s="427">
        <v>20</v>
      </c>
      <c r="E116" s="529">
        <v>996.16</v>
      </c>
      <c r="F116" s="143" t="s">
        <v>207</v>
      </c>
      <c r="G116" s="529">
        <v>996.16</v>
      </c>
      <c r="H116" s="538">
        <v>996.16</v>
      </c>
      <c r="I116" s="538">
        <v>996.16</v>
      </c>
      <c r="J116" s="539">
        <v>996.16</v>
      </c>
      <c r="K116"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99616</v>
      </c>
    </row>
    <row r="117" spans="1:11" ht="14.5" thickBot="1">
      <c r="A117" s="157" t="s">
        <v>535</v>
      </c>
      <c r="B117" s="173" t="s">
        <v>453</v>
      </c>
      <c r="C117" s="158" t="s">
        <v>402</v>
      </c>
      <c r="D117" s="427">
        <v>20</v>
      </c>
      <c r="E117" s="529">
        <v>1030.3800000000001</v>
      </c>
      <c r="F117" s="143" t="s">
        <v>207</v>
      </c>
      <c r="G117" s="529">
        <v>1030.3800000000001</v>
      </c>
      <c r="H117" s="538">
        <v>1030.3800000000001</v>
      </c>
      <c r="I117" s="538">
        <v>1030.3800000000001</v>
      </c>
      <c r="J117" s="539">
        <v>1030.3800000000001</v>
      </c>
      <c r="K117"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103038.00000000001</v>
      </c>
    </row>
    <row r="118" spans="1:11" ht="14.5" thickBot="1">
      <c r="A118" s="157" t="s">
        <v>534</v>
      </c>
      <c r="B118" s="173" t="s">
        <v>453</v>
      </c>
      <c r="C118" s="158" t="s">
        <v>404</v>
      </c>
      <c r="D118" s="427">
        <v>20</v>
      </c>
      <c r="E118" s="529">
        <v>1063.06</v>
      </c>
      <c r="F118" s="143" t="s">
        <v>207</v>
      </c>
      <c r="G118" s="529">
        <v>1063.06</v>
      </c>
      <c r="H118" s="538">
        <v>1063.06</v>
      </c>
      <c r="I118" s="538">
        <v>1063.06</v>
      </c>
      <c r="J118" s="539">
        <v>1063.06</v>
      </c>
      <c r="K118"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106305.99999999999</v>
      </c>
    </row>
    <row r="119" spans="1:11" ht="14.5" thickBot="1">
      <c r="A119" s="157" t="s">
        <v>533</v>
      </c>
      <c r="B119" s="173" t="s">
        <v>453</v>
      </c>
      <c r="C119" s="158" t="s">
        <v>406</v>
      </c>
      <c r="D119" s="427">
        <v>20</v>
      </c>
      <c r="E119" s="529">
        <v>1098.21</v>
      </c>
      <c r="F119" s="143" t="s">
        <v>207</v>
      </c>
      <c r="G119" s="529">
        <v>1098.21</v>
      </c>
      <c r="H119" s="538">
        <v>1098.21</v>
      </c>
      <c r="I119" s="538">
        <v>1098.21</v>
      </c>
      <c r="J119" s="539">
        <v>1098.21</v>
      </c>
      <c r="K119"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109821</v>
      </c>
    </row>
    <row r="120" spans="1:11" ht="14.5" thickBot="1">
      <c r="A120" s="157" t="s">
        <v>532</v>
      </c>
      <c r="B120" s="173" t="s">
        <v>453</v>
      </c>
      <c r="C120" s="158" t="s">
        <v>460</v>
      </c>
      <c r="D120" s="427">
        <v>20</v>
      </c>
      <c r="E120" s="529">
        <v>1130.8900000000001</v>
      </c>
      <c r="F120" s="143" t="s">
        <v>207</v>
      </c>
      <c r="G120" s="529">
        <v>1130.8900000000001</v>
      </c>
      <c r="H120" s="538">
        <v>1130.8900000000001</v>
      </c>
      <c r="I120" s="538">
        <v>1130.8900000000001</v>
      </c>
      <c r="J120" s="539">
        <v>1130.8900000000001</v>
      </c>
      <c r="K120"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113089.00000000001</v>
      </c>
    </row>
    <row r="121" spans="1:11" ht="14.5" thickBot="1">
      <c r="A121" s="157" t="s">
        <v>531</v>
      </c>
      <c r="B121" s="173" t="s">
        <v>453</v>
      </c>
      <c r="C121" s="158" t="s">
        <v>462</v>
      </c>
      <c r="D121" s="427">
        <v>20</v>
      </c>
      <c r="E121" s="529">
        <v>1132.97</v>
      </c>
      <c r="F121" s="143" t="s">
        <v>207</v>
      </c>
      <c r="G121" s="529">
        <v>1132.97</v>
      </c>
      <c r="H121" s="538">
        <v>1132.97</v>
      </c>
      <c r="I121" s="538">
        <v>1132.97</v>
      </c>
      <c r="J121" s="539">
        <v>1132.97</v>
      </c>
      <c r="K121"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113297</v>
      </c>
    </row>
    <row r="122" spans="1:11" ht="27.5" thickBot="1">
      <c r="A122" s="157" t="s">
        <v>530</v>
      </c>
      <c r="B122" s="176" t="s">
        <v>453</v>
      </c>
      <c r="C122" s="160" t="s">
        <v>322</v>
      </c>
      <c r="D122" s="427">
        <v>20</v>
      </c>
      <c r="E122" s="529">
        <v>36.22</v>
      </c>
      <c r="F122" s="143" t="s">
        <v>207</v>
      </c>
      <c r="G122" s="144" t="s">
        <v>207</v>
      </c>
      <c r="H122" s="145" t="s">
        <v>207</v>
      </c>
      <c r="I122" s="145" t="s">
        <v>207</v>
      </c>
      <c r="J122" s="146" t="s">
        <v>207</v>
      </c>
      <c r="K122" s="156">
        <f>TBL_Lot_2_Tim_Windows7[[#This Row],[Volumes for evaluation purposes (for each band where applicable)]]*TBL_Lot_2_Tim_Windows7[[#This Row],[Single window]]</f>
        <v>724.4</v>
      </c>
    </row>
    <row r="123" spans="1:11" ht="27.5" thickBot="1">
      <c r="A123" s="157" t="s">
        <v>529</v>
      </c>
      <c r="B123" s="176" t="s">
        <v>453</v>
      </c>
      <c r="C123" s="160" t="s">
        <v>324</v>
      </c>
      <c r="D123" s="427">
        <v>20</v>
      </c>
      <c r="E123" s="529">
        <v>4.12</v>
      </c>
      <c r="F123" s="143" t="s">
        <v>207</v>
      </c>
      <c r="G123" s="144" t="s">
        <v>207</v>
      </c>
      <c r="H123" s="145" t="s">
        <v>207</v>
      </c>
      <c r="I123" s="145" t="s">
        <v>207</v>
      </c>
      <c r="J123" s="146" t="s">
        <v>207</v>
      </c>
      <c r="K123" s="156">
        <f>TBL_Lot_2_Tim_Windows7[[#This Row],[Volumes for evaluation purposes (for each band where applicable)]]*TBL_Lot_2_Tim_Windows7[[#This Row],[Single window]]</f>
        <v>82.4</v>
      </c>
    </row>
    <row r="124" spans="1:11" ht="14.5" thickBot="1">
      <c r="A124" s="157" t="s">
        <v>528</v>
      </c>
      <c r="B124" s="176" t="s">
        <v>453</v>
      </c>
      <c r="C124" s="160" t="s">
        <v>326</v>
      </c>
      <c r="D124" s="428">
        <v>30</v>
      </c>
      <c r="E124" s="529">
        <v>10.35</v>
      </c>
      <c r="F124" s="143" t="s">
        <v>207</v>
      </c>
      <c r="G124" s="144" t="s">
        <v>207</v>
      </c>
      <c r="H124" s="145" t="s">
        <v>207</v>
      </c>
      <c r="I124" s="145" t="s">
        <v>207</v>
      </c>
      <c r="J124" s="146" t="s">
        <v>207</v>
      </c>
      <c r="K124" s="156">
        <f>TBL_Lot_2_Tim_Windows7[[#This Row],[Volumes for evaluation purposes (for each band where applicable)]]*TBL_Lot_2_Tim_Windows7[[#This Row],[Single window]]</f>
        <v>310.5</v>
      </c>
    </row>
    <row r="125" spans="1:11" ht="27.5" thickBot="1">
      <c r="A125" s="157" t="s">
        <v>527</v>
      </c>
      <c r="B125" s="141" t="s">
        <v>453</v>
      </c>
      <c r="C125" s="575" t="s">
        <v>467</v>
      </c>
      <c r="D125" s="428">
        <v>30</v>
      </c>
      <c r="E125" s="573">
        <v>51.06</v>
      </c>
      <c r="F125" s="143" t="s">
        <v>207</v>
      </c>
      <c r="G125" s="165" t="s">
        <v>207</v>
      </c>
      <c r="H125" s="166" t="s">
        <v>207</v>
      </c>
      <c r="I125" s="166" t="s">
        <v>207</v>
      </c>
      <c r="J125" s="167" t="s">
        <v>207</v>
      </c>
      <c r="K125" s="156">
        <f>TBL_Lot_2_Tim_Windows7[[#This Row],[Volumes for evaluation purposes (for each band where applicable)]]*TBL_Lot_2_Tim_Windows7[[#This Row],[Single window]]</f>
        <v>1531.8000000000002</v>
      </c>
    </row>
    <row r="126" spans="1:11" ht="14.5" thickBot="1">
      <c r="A126" s="157" t="s">
        <v>526</v>
      </c>
      <c r="B126" s="173" t="s">
        <v>469</v>
      </c>
      <c r="C126" s="576" t="s">
        <v>470</v>
      </c>
      <c r="D126" s="428">
        <v>30</v>
      </c>
      <c r="E126" s="573">
        <v>1167.43</v>
      </c>
      <c r="F126" s="143" t="s">
        <v>207</v>
      </c>
      <c r="G126" s="533">
        <v>1167.43</v>
      </c>
      <c r="H126" s="534">
        <v>1167.43</v>
      </c>
      <c r="I126" s="534">
        <v>1167.43</v>
      </c>
      <c r="J126" s="535">
        <v>1167.43</v>
      </c>
      <c r="K126"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175114.5</v>
      </c>
    </row>
    <row r="127" spans="1:11" ht="14.5" thickBot="1">
      <c r="A127" s="157" t="s">
        <v>525</v>
      </c>
      <c r="B127" s="173" t="s">
        <v>469</v>
      </c>
      <c r="C127" s="158" t="s">
        <v>375</v>
      </c>
      <c r="D127" s="429">
        <v>30</v>
      </c>
      <c r="E127" s="529">
        <v>1202.56</v>
      </c>
      <c r="F127" s="143" t="s">
        <v>207</v>
      </c>
      <c r="G127" s="537">
        <v>1202.56</v>
      </c>
      <c r="H127" s="538">
        <v>1202.56</v>
      </c>
      <c r="I127" s="538">
        <v>1202.56</v>
      </c>
      <c r="J127" s="539">
        <v>1202.56</v>
      </c>
      <c r="K127"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180383.99999999997</v>
      </c>
    </row>
    <row r="128" spans="1:11" ht="14.5" thickBot="1">
      <c r="A128" s="157" t="s">
        <v>524</v>
      </c>
      <c r="B128" s="173" t="s">
        <v>469</v>
      </c>
      <c r="C128" s="158" t="s">
        <v>402</v>
      </c>
      <c r="D128" s="427">
        <v>20</v>
      </c>
      <c r="E128" s="529">
        <v>1236.97</v>
      </c>
      <c r="F128" s="143" t="s">
        <v>207</v>
      </c>
      <c r="G128" s="537">
        <v>1236.97</v>
      </c>
      <c r="H128" s="538">
        <v>1236.97</v>
      </c>
      <c r="I128" s="538">
        <v>1236.97</v>
      </c>
      <c r="J128" s="539">
        <v>1236.97</v>
      </c>
      <c r="K128"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123697</v>
      </c>
    </row>
    <row r="129" spans="1:11" ht="14.5" thickBot="1">
      <c r="A129" s="157" t="s">
        <v>523</v>
      </c>
      <c r="B129" s="173" t="s">
        <v>469</v>
      </c>
      <c r="C129" s="158" t="s">
        <v>404</v>
      </c>
      <c r="D129" s="427">
        <v>20</v>
      </c>
      <c r="E129" s="529">
        <v>635.32000000000005</v>
      </c>
      <c r="F129" s="143" t="s">
        <v>207</v>
      </c>
      <c r="G129" s="537">
        <v>635.32000000000005</v>
      </c>
      <c r="H129" s="538">
        <v>635.32000000000005</v>
      </c>
      <c r="I129" s="538">
        <v>635.32000000000005</v>
      </c>
      <c r="J129" s="539">
        <v>635.32000000000005</v>
      </c>
      <c r="K129"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63532.000000000007</v>
      </c>
    </row>
    <row r="130" spans="1:11" ht="27.5" thickBot="1">
      <c r="A130" s="157" t="s">
        <v>522</v>
      </c>
      <c r="B130" s="176" t="s">
        <v>469</v>
      </c>
      <c r="C130" s="160" t="s">
        <v>322</v>
      </c>
      <c r="D130" s="427">
        <v>20</v>
      </c>
      <c r="E130" s="529">
        <v>36.22</v>
      </c>
      <c r="F130" s="143" t="s">
        <v>207</v>
      </c>
      <c r="G130" s="144" t="s">
        <v>207</v>
      </c>
      <c r="H130" s="145" t="s">
        <v>207</v>
      </c>
      <c r="I130" s="145" t="s">
        <v>207</v>
      </c>
      <c r="J130" s="146" t="s">
        <v>207</v>
      </c>
      <c r="K130" s="156">
        <f>TBL_Lot_2_Tim_Windows7[[#This Row],[Volumes for evaluation purposes (for each band where applicable)]]*TBL_Lot_2_Tim_Windows7[[#This Row],[Single window]]</f>
        <v>724.4</v>
      </c>
    </row>
    <row r="131" spans="1:11" ht="27.5" thickBot="1">
      <c r="A131" s="157" t="s">
        <v>521</v>
      </c>
      <c r="B131" s="176" t="s">
        <v>469</v>
      </c>
      <c r="C131" s="160" t="s">
        <v>324</v>
      </c>
      <c r="D131" s="427">
        <v>20</v>
      </c>
      <c r="E131" s="529">
        <v>4.12</v>
      </c>
      <c r="F131" s="143" t="s">
        <v>207</v>
      </c>
      <c r="G131" s="144" t="s">
        <v>207</v>
      </c>
      <c r="H131" s="145" t="s">
        <v>207</v>
      </c>
      <c r="I131" s="145" t="s">
        <v>207</v>
      </c>
      <c r="J131" s="146" t="s">
        <v>207</v>
      </c>
      <c r="K131" s="156">
        <f>TBL_Lot_2_Tim_Windows7[[#This Row],[Volumes for evaluation purposes (for each band where applicable)]]*TBL_Lot_2_Tim_Windows7[[#This Row],[Single window]]</f>
        <v>82.4</v>
      </c>
    </row>
    <row r="132" spans="1:11" ht="14.5" thickBot="1">
      <c r="A132" s="157" t="s">
        <v>520</v>
      </c>
      <c r="B132" s="176" t="s">
        <v>469</v>
      </c>
      <c r="C132" s="160" t="s">
        <v>326</v>
      </c>
      <c r="D132" s="428">
        <v>30</v>
      </c>
      <c r="E132" s="529">
        <v>10.35</v>
      </c>
      <c r="F132" s="143" t="s">
        <v>207</v>
      </c>
      <c r="G132" s="144" t="s">
        <v>207</v>
      </c>
      <c r="H132" s="145" t="s">
        <v>207</v>
      </c>
      <c r="I132" s="145" t="s">
        <v>207</v>
      </c>
      <c r="J132" s="146" t="s">
        <v>207</v>
      </c>
      <c r="K132" s="156">
        <f>TBL_Lot_2_Tim_Windows7[[#This Row],[Volumes for evaluation purposes (for each band where applicable)]]*TBL_Lot_2_Tim_Windows7[[#This Row],[Single window]]</f>
        <v>310.5</v>
      </c>
    </row>
    <row r="133" spans="1:11" ht="27.5" thickBot="1">
      <c r="A133" s="157" t="s">
        <v>519</v>
      </c>
      <c r="B133" s="141" t="s">
        <v>469</v>
      </c>
      <c r="C133" s="575" t="s">
        <v>467</v>
      </c>
      <c r="D133" s="428">
        <v>30</v>
      </c>
      <c r="E133" s="573">
        <v>51.06</v>
      </c>
      <c r="F133" s="143" t="s">
        <v>207</v>
      </c>
      <c r="G133" s="165" t="s">
        <v>207</v>
      </c>
      <c r="H133" s="166" t="s">
        <v>207</v>
      </c>
      <c r="I133" s="166" t="s">
        <v>207</v>
      </c>
      <c r="J133" s="167" t="s">
        <v>207</v>
      </c>
      <c r="K133" s="156">
        <f>TBL_Lot_2_Tim_Windows7[[#This Row],[Volumes for evaluation purposes (for each band where applicable)]]*TBL_Lot_2_Tim_Windows7[[#This Row],[Single window]]</f>
        <v>1531.8000000000002</v>
      </c>
    </row>
    <row r="134" spans="1:11" ht="14.5" thickBot="1">
      <c r="A134" s="203" t="s">
        <v>518</v>
      </c>
      <c r="B134" s="173" t="s">
        <v>479</v>
      </c>
      <c r="C134" s="576" t="s">
        <v>360</v>
      </c>
      <c r="D134" s="428">
        <v>30</v>
      </c>
      <c r="E134" s="573">
        <v>674.17</v>
      </c>
      <c r="F134" s="143" t="s">
        <v>207</v>
      </c>
      <c r="G134" s="533">
        <v>674.17</v>
      </c>
      <c r="H134" s="534">
        <v>674.17</v>
      </c>
      <c r="I134" s="534">
        <v>674.17</v>
      </c>
      <c r="J134" s="535">
        <v>674.17</v>
      </c>
      <c r="K134"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101125.5</v>
      </c>
    </row>
    <row r="135" spans="1:11" ht="14.5" thickBot="1">
      <c r="A135" s="203" t="s">
        <v>517</v>
      </c>
      <c r="B135" s="140" t="s">
        <v>479</v>
      </c>
      <c r="C135" s="158" t="s">
        <v>316</v>
      </c>
      <c r="D135" s="429">
        <v>30</v>
      </c>
      <c r="E135" s="573">
        <v>853.7</v>
      </c>
      <c r="F135" s="143" t="s">
        <v>207</v>
      </c>
      <c r="G135" s="537">
        <v>853.7</v>
      </c>
      <c r="H135" s="538">
        <v>853.7</v>
      </c>
      <c r="I135" s="538">
        <v>853.7</v>
      </c>
      <c r="J135" s="539">
        <v>853.7</v>
      </c>
      <c r="K135"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128055</v>
      </c>
    </row>
    <row r="136" spans="1:11" ht="27.5" thickBot="1">
      <c r="A136" s="203" t="s">
        <v>516</v>
      </c>
      <c r="B136" s="173" t="s">
        <v>479</v>
      </c>
      <c r="C136" s="160" t="s">
        <v>322</v>
      </c>
      <c r="D136" s="427">
        <v>20</v>
      </c>
      <c r="E136" s="573">
        <v>36.22</v>
      </c>
      <c r="F136" s="143" t="s">
        <v>207</v>
      </c>
      <c r="G136" s="144" t="s">
        <v>207</v>
      </c>
      <c r="H136" s="145" t="s">
        <v>207</v>
      </c>
      <c r="I136" s="145" t="s">
        <v>207</v>
      </c>
      <c r="J136" s="146" t="s">
        <v>207</v>
      </c>
      <c r="K136" s="156">
        <f>TBL_Lot_2_Tim_Windows7[[#This Row],[Volumes for evaluation purposes (for each band where applicable)]]*TBL_Lot_2_Tim_Windows7[[#This Row],[Single window]]</f>
        <v>724.4</v>
      </c>
    </row>
    <row r="137" spans="1:11" ht="27.5" thickBot="1">
      <c r="A137" s="204" t="s">
        <v>515</v>
      </c>
      <c r="B137" s="147" t="s">
        <v>479</v>
      </c>
      <c r="C137" s="160" t="s">
        <v>324</v>
      </c>
      <c r="D137" s="427">
        <v>20</v>
      </c>
      <c r="E137" s="573">
        <v>4.12</v>
      </c>
      <c r="F137" s="149" t="s">
        <v>207</v>
      </c>
      <c r="G137" s="150" t="s">
        <v>207</v>
      </c>
      <c r="H137" s="151" t="s">
        <v>207</v>
      </c>
      <c r="I137" s="151" t="s">
        <v>207</v>
      </c>
      <c r="J137" s="152" t="s">
        <v>207</v>
      </c>
      <c r="K137" s="156">
        <f>TBL_Lot_2_Tim_Windows7[[#This Row],[Volumes for evaluation purposes (for each band where applicable)]]*TBL_Lot_2_Tim_Windows7[[#This Row],[Single window]]</f>
        <v>82.4</v>
      </c>
    </row>
    <row r="138" spans="1:11" ht="14.5" thickBot="1">
      <c r="A138" s="140" t="s">
        <v>514</v>
      </c>
      <c r="B138" s="141" t="s">
        <v>484</v>
      </c>
      <c r="C138" s="158" t="s">
        <v>360</v>
      </c>
      <c r="D138" s="428">
        <v>30</v>
      </c>
      <c r="E138" s="573">
        <v>911.48</v>
      </c>
      <c r="F138" s="149" t="s">
        <v>207</v>
      </c>
      <c r="G138" s="533">
        <v>911.48</v>
      </c>
      <c r="H138" s="534">
        <v>911.48</v>
      </c>
      <c r="I138" s="534">
        <v>911.48</v>
      </c>
      <c r="J138" s="535">
        <v>911.48</v>
      </c>
      <c r="K138"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136722</v>
      </c>
    </row>
    <row r="139" spans="1:11" ht="14.5" thickBot="1">
      <c r="A139" s="140" t="s">
        <v>513</v>
      </c>
      <c r="B139" s="141" t="s">
        <v>484</v>
      </c>
      <c r="C139" s="158" t="s">
        <v>316</v>
      </c>
      <c r="D139" s="428">
        <v>30</v>
      </c>
      <c r="E139" s="529">
        <v>962.71</v>
      </c>
      <c r="F139" s="149" t="s">
        <v>207</v>
      </c>
      <c r="G139" s="537">
        <v>962.71</v>
      </c>
      <c r="H139" s="538">
        <v>962.71</v>
      </c>
      <c r="I139" s="538">
        <v>962.71</v>
      </c>
      <c r="J139" s="539">
        <v>962.71</v>
      </c>
      <c r="K139"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144406.5</v>
      </c>
    </row>
    <row r="140" spans="1:11" ht="14.5" thickBot="1">
      <c r="A140" s="140" t="s">
        <v>512</v>
      </c>
      <c r="B140" s="141" t="s">
        <v>484</v>
      </c>
      <c r="C140" s="158" t="s">
        <v>318</v>
      </c>
      <c r="D140" s="427">
        <v>50</v>
      </c>
      <c r="E140" s="529">
        <v>1018.52</v>
      </c>
      <c r="F140" s="149" t="s">
        <v>207</v>
      </c>
      <c r="G140" s="537">
        <v>1018.52</v>
      </c>
      <c r="H140" s="538">
        <v>1018.52</v>
      </c>
      <c r="I140" s="538">
        <v>1018.52</v>
      </c>
      <c r="J140" s="539">
        <v>1018.52</v>
      </c>
      <c r="K140"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254630</v>
      </c>
    </row>
    <row r="141" spans="1:11" ht="14.5" thickBot="1">
      <c r="A141" s="140" t="s">
        <v>511</v>
      </c>
      <c r="B141" s="141" t="s">
        <v>484</v>
      </c>
      <c r="C141" s="158" t="s">
        <v>320</v>
      </c>
      <c r="D141" s="427">
        <v>50</v>
      </c>
      <c r="E141" s="529">
        <v>1071.72</v>
      </c>
      <c r="F141" s="149" t="s">
        <v>207</v>
      </c>
      <c r="G141" s="537">
        <v>1071.72</v>
      </c>
      <c r="H141" s="538">
        <v>1071.72</v>
      </c>
      <c r="I141" s="538">
        <v>1071.72</v>
      </c>
      <c r="J141" s="539">
        <v>1071.72</v>
      </c>
      <c r="K141"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267930</v>
      </c>
    </row>
    <row r="142" spans="1:11" ht="14.5" thickBot="1">
      <c r="A142" s="140" t="s">
        <v>510</v>
      </c>
      <c r="B142" s="141" t="s">
        <v>484</v>
      </c>
      <c r="C142" s="158" t="s">
        <v>373</v>
      </c>
      <c r="D142" s="427">
        <v>50</v>
      </c>
      <c r="E142" s="529">
        <v>1123.58</v>
      </c>
      <c r="F142" s="149" t="s">
        <v>207</v>
      </c>
      <c r="G142" s="537">
        <v>1123.58</v>
      </c>
      <c r="H142" s="538">
        <v>1123.58</v>
      </c>
      <c r="I142" s="538">
        <v>1123.58</v>
      </c>
      <c r="J142" s="539">
        <v>1123.58</v>
      </c>
      <c r="K142"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280895</v>
      </c>
    </row>
    <row r="143" spans="1:11" ht="14.5" thickBot="1">
      <c r="A143" s="140" t="s">
        <v>509</v>
      </c>
      <c r="B143" s="141" t="s">
        <v>484</v>
      </c>
      <c r="C143" s="158" t="s">
        <v>375</v>
      </c>
      <c r="D143" s="427">
        <v>50</v>
      </c>
      <c r="E143" s="529">
        <v>898.74</v>
      </c>
      <c r="F143" s="149" t="s">
        <v>207</v>
      </c>
      <c r="G143" s="537">
        <v>898.74</v>
      </c>
      <c r="H143" s="538">
        <v>898.74</v>
      </c>
      <c r="I143" s="538">
        <v>898.74</v>
      </c>
      <c r="J143" s="539">
        <v>898.74</v>
      </c>
      <c r="K143" s="156">
        <f>SUM(TBL_Lot_2_Tim_Windows7[[#This Row],[Volumes for evaluation purposes (for each band where applicable)]]*TBL_Lot_2_Tim_Windows7[[#This Row],[Single window]])+(TBL_Lot_2_Tim_Windows7[[#This Row],[Volumes for evaluation purposes (for each band where applicable)]]*TBL_Lot_2_Tim_Windows7[[#This Row],[2 to 10 windows]])+(TBL_Lot_2_Tim_Windows7[[#This Row],[Volumes for evaluation purposes (for each band where applicable)]]*TBL_Lot_2_Tim_Windows7[[#This Row],[11 to 25 windows]])+(TBL_Lot_2_Tim_Windows7[[#This Row],[Volumes for evaluation purposes (for each band where applicable)]]*TBL_Lot_2_Tim_Windows7[[#This Row],[26 to 50 windows]])+(TBL_Lot_2_Tim_Windows7[[#This Row],[Volumes for evaluation purposes (for each band where applicable)]]*TBL_Lot_2_Tim_Windows7[[#This Row],[51+ windows]])</f>
        <v>224685</v>
      </c>
    </row>
    <row r="144" spans="1:11" ht="27.5" thickBot="1">
      <c r="A144" s="140" t="s">
        <v>508</v>
      </c>
      <c r="B144" s="141" t="s">
        <v>484</v>
      </c>
      <c r="C144" s="160" t="s">
        <v>322</v>
      </c>
      <c r="D144" s="427">
        <v>50</v>
      </c>
      <c r="E144" s="529">
        <v>36.229999999999997</v>
      </c>
      <c r="F144" s="143" t="s">
        <v>207</v>
      </c>
      <c r="G144" s="144" t="s">
        <v>207</v>
      </c>
      <c r="H144" s="145" t="s">
        <v>207</v>
      </c>
      <c r="I144" s="145" t="s">
        <v>207</v>
      </c>
      <c r="J144" s="146" t="s">
        <v>207</v>
      </c>
      <c r="K144" s="156">
        <f>TBL_Lot_2_Tim_Windows7[[#This Row],[Single window]]*TBL_Lot_2_Tim_Windows7[[#This Row],[Volumes for evaluation purposes (for each band where applicable)]]</f>
        <v>1811.4999999999998</v>
      </c>
    </row>
    <row r="145" spans="1:15" ht="27.5" thickBot="1">
      <c r="A145" s="140" t="s">
        <v>507</v>
      </c>
      <c r="B145" s="141" t="s">
        <v>484</v>
      </c>
      <c r="C145" s="160" t="s">
        <v>324</v>
      </c>
      <c r="D145" s="427">
        <v>50</v>
      </c>
      <c r="E145" s="529">
        <v>4.12</v>
      </c>
      <c r="F145" s="143" t="s">
        <v>207</v>
      </c>
      <c r="G145" s="144" t="s">
        <v>207</v>
      </c>
      <c r="H145" s="145" t="s">
        <v>207</v>
      </c>
      <c r="I145" s="145" t="s">
        <v>207</v>
      </c>
      <c r="J145" s="146" t="s">
        <v>207</v>
      </c>
      <c r="K145" s="156">
        <f>TBL_Lot_2_Tim_Windows7[[#This Row],[Single window]]*TBL_Lot_2_Tim_Windows7[[#This Row],[Volumes for evaluation purposes (for each band where applicable)]]</f>
        <v>206</v>
      </c>
    </row>
    <row r="146" spans="1:15" ht="14.5" thickBot="1">
      <c r="A146" s="147" t="s">
        <v>506</v>
      </c>
      <c r="B146" s="141" t="s">
        <v>484</v>
      </c>
      <c r="C146" s="160" t="s">
        <v>326</v>
      </c>
      <c r="D146" s="428">
        <v>50</v>
      </c>
      <c r="E146" s="573">
        <v>10.35</v>
      </c>
      <c r="F146" s="164" t="s">
        <v>207</v>
      </c>
      <c r="G146" s="165" t="s">
        <v>207</v>
      </c>
      <c r="H146" s="166" t="s">
        <v>207</v>
      </c>
      <c r="I146" s="166" t="s">
        <v>207</v>
      </c>
      <c r="J146" s="167" t="s">
        <v>207</v>
      </c>
      <c r="K146" s="156">
        <f>TBL_Lot_2_Tim_Windows7[[#This Row],[Single window]]*TBL_Lot_2_Tim_Windows7[[#This Row],[Volumes for evaluation purposes (for each band where applicable)]]</f>
        <v>517.5</v>
      </c>
    </row>
    <row r="147" spans="1:15" ht="27.5" thickBot="1">
      <c r="A147" s="200" t="s">
        <v>493</v>
      </c>
      <c r="B147" s="213" t="s">
        <v>494</v>
      </c>
      <c r="C147" s="194" t="s">
        <v>495</v>
      </c>
      <c r="D147" s="428">
        <v>50</v>
      </c>
      <c r="E147" s="574">
        <v>61.68</v>
      </c>
      <c r="F147" s="212" t="s">
        <v>207</v>
      </c>
      <c r="G147" s="205" t="s">
        <v>207</v>
      </c>
      <c r="H147" s="205" t="s">
        <v>207</v>
      </c>
      <c r="I147" s="205" t="s">
        <v>207</v>
      </c>
      <c r="J147" s="206" t="s">
        <v>207</v>
      </c>
      <c r="K147" s="156">
        <f>TBL_Lot_2_Tim_Windows7[[#This Row],[Single window]]*TBL_Lot_2_Tim_Windows7[[#This Row],[Volumes for evaluation purposes (for each band where applicable)]]</f>
        <v>3084</v>
      </c>
      <c r="L147" s="5"/>
      <c r="M147" s="5"/>
      <c r="N147" s="5"/>
      <c r="O147" s="5"/>
    </row>
    <row r="148" spans="1:15" ht="25" customHeight="1" thickBot="1">
      <c r="A148" s="140" t="s">
        <v>496</v>
      </c>
      <c r="B148" s="106" t="s">
        <v>494</v>
      </c>
      <c r="C148" s="160" t="s">
        <v>497</v>
      </c>
      <c r="D148" s="428">
        <v>50</v>
      </c>
      <c r="E148" s="530">
        <v>32.61</v>
      </c>
      <c r="F148" s="212" t="s">
        <v>207</v>
      </c>
      <c r="G148" s="205" t="s">
        <v>207</v>
      </c>
      <c r="H148" s="205" t="s">
        <v>207</v>
      </c>
      <c r="I148" s="205" t="s">
        <v>207</v>
      </c>
      <c r="J148" s="206" t="s">
        <v>207</v>
      </c>
      <c r="K148" s="156">
        <f>TBL_Lot_2_Tim_Windows7[[#This Row],[Single window]]*TBL_Lot_2_Tim_Windows7[[#This Row],[Volumes for evaluation purposes (for each band where applicable)]]</f>
        <v>1630.5</v>
      </c>
      <c r="L148" s="5"/>
      <c r="M148" s="5"/>
      <c r="N148" s="5"/>
      <c r="O148" s="5"/>
    </row>
    <row r="149" spans="1:15" ht="68" thickBot="1">
      <c r="A149" s="200" t="s">
        <v>498</v>
      </c>
      <c r="B149" s="213" t="s">
        <v>499</v>
      </c>
      <c r="C149" s="194" t="s">
        <v>2357</v>
      </c>
      <c r="D149" s="430">
        <v>50</v>
      </c>
      <c r="E149" s="530">
        <v>25.36</v>
      </c>
      <c r="F149" s="212" t="s">
        <v>207</v>
      </c>
      <c r="G149" s="205" t="s">
        <v>207</v>
      </c>
      <c r="H149" s="205" t="s">
        <v>207</v>
      </c>
      <c r="I149" s="205" t="s">
        <v>207</v>
      </c>
      <c r="J149" s="206" t="s">
        <v>207</v>
      </c>
      <c r="K149" s="156">
        <f>TBL_Lot_2_Tim_Windows7[[#This Row],[Single window]]*TBL_Lot_2_Tim_Windows7[[#This Row],[Volumes for evaluation purposes (for each band where applicable)]]</f>
        <v>1268</v>
      </c>
      <c r="L149" s="5"/>
      <c r="M149" s="5"/>
      <c r="N149" s="5"/>
      <c r="O149" s="5"/>
    </row>
    <row r="150" spans="1:15" ht="54.5" thickBot="1">
      <c r="A150" s="140" t="s">
        <v>500</v>
      </c>
      <c r="B150" s="106" t="s">
        <v>499</v>
      </c>
      <c r="C150" s="160" t="s">
        <v>501</v>
      </c>
      <c r="D150" s="428">
        <v>50</v>
      </c>
      <c r="E150" s="530">
        <v>18.12</v>
      </c>
      <c r="F150" s="212" t="s">
        <v>207</v>
      </c>
      <c r="G150" s="205" t="s">
        <v>207</v>
      </c>
      <c r="H150" s="205" t="s">
        <v>207</v>
      </c>
      <c r="I150" s="205" t="s">
        <v>207</v>
      </c>
      <c r="J150" s="206" t="s">
        <v>207</v>
      </c>
      <c r="K150" s="156">
        <f>TBL_Lot_2_Tim_Windows7[[#This Row],[Single window]]*TBL_Lot_2_Tim_Windows7[[#This Row],[Volumes for evaluation purposes (for each band where applicable)]]</f>
        <v>906</v>
      </c>
      <c r="L150" s="5"/>
      <c r="M150" s="5"/>
      <c r="N150" s="5"/>
      <c r="O150" s="5"/>
    </row>
    <row r="151" spans="1:15" ht="41" thickBot="1">
      <c r="A151" s="207" t="s">
        <v>502</v>
      </c>
      <c r="B151" s="211" t="s">
        <v>499</v>
      </c>
      <c r="C151" s="424" t="s">
        <v>503</v>
      </c>
      <c r="D151" s="430">
        <v>50</v>
      </c>
      <c r="E151" s="531">
        <v>36.229999999999997</v>
      </c>
      <c r="F151" s="210" t="s">
        <v>207</v>
      </c>
      <c r="G151" s="208" t="s">
        <v>207</v>
      </c>
      <c r="H151" s="208" t="s">
        <v>207</v>
      </c>
      <c r="I151" s="208" t="s">
        <v>207</v>
      </c>
      <c r="J151" s="209" t="s">
        <v>207</v>
      </c>
      <c r="K151" s="156">
        <f>TBL_Lot_2_Tim_Windows7[[#This Row],[Single window]]*TBL_Lot_2_Tim_Windows7[[#This Row],[Volumes for evaluation purposes (for each band where applicable)]]</f>
        <v>1811.4999999999998</v>
      </c>
      <c r="L151" s="5"/>
      <c r="M151" s="5"/>
      <c r="N151" s="5"/>
      <c r="O151" s="5"/>
    </row>
    <row r="152" spans="1:15" ht="14.5" thickBot="1">
      <c r="A152" s="5"/>
      <c r="B152" s="5"/>
      <c r="C152" s="5"/>
      <c r="D152" s="5"/>
      <c r="E152" s="6"/>
      <c r="F152" s="6"/>
      <c r="G152" s="6"/>
      <c r="H152" s="6"/>
      <c r="I152" s="6"/>
      <c r="J152" s="6"/>
      <c r="K152" s="7"/>
      <c r="L152" s="5"/>
      <c r="M152" s="5"/>
      <c r="N152" s="5"/>
      <c r="O152" s="5"/>
    </row>
    <row r="153" spans="1:15" ht="14.5" thickBot="1">
      <c r="A153" s="5"/>
      <c r="B153" s="5"/>
      <c r="C153" s="5"/>
      <c r="D153" s="5"/>
      <c r="E153" s="6"/>
      <c r="F153" s="6"/>
      <c r="G153" s="6"/>
      <c r="H153" s="6"/>
      <c r="I153" s="6"/>
      <c r="J153" s="198" t="s">
        <v>504</v>
      </c>
      <c r="K153" s="199">
        <f>SUM(K6:K152)</f>
        <v>10077146.400000006</v>
      </c>
      <c r="L153" s="5"/>
      <c r="M153" s="5"/>
      <c r="N153" s="5"/>
      <c r="O153" s="5"/>
    </row>
    <row r="154" spans="1:15" ht="14">
      <c r="A154" s="5"/>
      <c r="B154" s="5"/>
      <c r="C154" s="5"/>
      <c r="E154" s="6"/>
      <c r="F154" s="6"/>
      <c r="G154" s="6"/>
      <c r="H154" s="6"/>
      <c r="I154" s="6"/>
      <c r="J154" s="6"/>
      <c r="K154" s="7"/>
      <c r="L154" s="5"/>
      <c r="M154" s="5"/>
      <c r="N154" s="5"/>
      <c r="O154" s="5"/>
    </row>
    <row r="155" spans="1:15" ht="14">
      <c r="A155" s="5"/>
      <c r="B155" s="5"/>
      <c r="C155" s="5"/>
      <c r="E155" s="6"/>
      <c r="F155" s="6"/>
      <c r="G155" s="6"/>
      <c r="H155" s="6"/>
      <c r="I155" s="6"/>
      <c r="J155" s="6"/>
      <c r="K155" s="7"/>
      <c r="L155" s="5"/>
      <c r="M155" s="5"/>
      <c r="N155" s="5"/>
      <c r="O155" s="5"/>
    </row>
    <row r="156" spans="1:15" ht="14">
      <c r="A156" s="5"/>
      <c r="B156" s="5"/>
      <c r="C156" s="5"/>
      <c r="E156" s="6"/>
      <c r="F156" s="6"/>
      <c r="G156" s="6"/>
      <c r="H156" s="6"/>
      <c r="I156" s="6"/>
      <c r="J156" s="6"/>
      <c r="K156" s="7"/>
    </row>
    <row r="157" spans="1:15" ht="14">
      <c r="A157" s="5"/>
      <c r="B157" s="5"/>
      <c r="C157" s="5"/>
      <c r="E157" s="6"/>
      <c r="F157" s="6"/>
      <c r="G157" s="6"/>
      <c r="H157" s="6"/>
      <c r="I157" s="6"/>
      <c r="J157" s="6"/>
      <c r="K157" s="7"/>
    </row>
    <row r="158" spans="1:15" ht="14">
      <c r="A158" s="5"/>
      <c r="B158" s="5"/>
      <c r="C158" s="5"/>
      <c r="E158" s="6"/>
      <c r="F158" s="6"/>
      <c r="G158" s="6"/>
      <c r="H158" s="6"/>
      <c r="I158" s="6"/>
      <c r="J158" s="6"/>
      <c r="K158" s="7"/>
    </row>
    <row r="159" spans="1:15" ht="14">
      <c r="A159" s="5"/>
      <c r="B159" s="5"/>
      <c r="C159" s="5"/>
      <c r="E159" s="6"/>
      <c r="F159" s="6"/>
      <c r="G159" s="6"/>
      <c r="H159" s="6"/>
      <c r="I159" s="6"/>
      <c r="J159" s="6"/>
      <c r="K159" s="7"/>
    </row>
    <row r="160" spans="1:15" ht="14">
      <c r="A160" s="5"/>
      <c r="B160" s="5"/>
      <c r="C160" s="5"/>
      <c r="E160" s="6"/>
      <c r="F160" s="6"/>
      <c r="G160" s="6"/>
      <c r="H160" s="6"/>
      <c r="I160" s="6"/>
      <c r="J160" s="6"/>
      <c r="K160" s="7"/>
    </row>
  </sheetData>
  <protectedRanges>
    <protectedRange sqref="E6:E137 F79:J83 G114:G121" name="Data_1_1"/>
    <protectedRange sqref="E6:E146 F79:J83 G114:G121" name="Data_3"/>
    <protectedRange sqref="E147:E151" name="Data_2_1"/>
  </protectedRanges>
  <mergeCells count="1">
    <mergeCell ref="B3:C3"/>
  </mergeCells>
  <conditionalFormatting sqref="E6:E151">
    <cfRule type="expression" dxfId="1517" priority="99">
      <formula>INDIRECT("O"&amp;ROW())="Done"</formula>
    </cfRule>
    <cfRule type="expression" dxfId="1516" priority="100">
      <formula>INDIRECT("O"&amp;ROW())="Add"</formula>
    </cfRule>
  </conditionalFormatting>
  <conditionalFormatting sqref="F144:F151 F6:F137">
    <cfRule type="expression" dxfId="1515" priority="97">
      <formula>INDIRECT("P"&amp;ROW())="Done"</formula>
    </cfRule>
    <cfRule type="expression" dxfId="1514" priority="98">
      <formula>INDIRECT("P"&amp;ROW())="Add"</formula>
    </cfRule>
  </conditionalFormatting>
  <conditionalFormatting sqref="G6:G151">
    <cfRule type="expression" dxfId="1513" priority="95">
      <formula>INDIRECT("Q"&amp;ROW())="Done"</formula>
    </cfRule>
    <cfRule type="expression" dxfId="1512" priority="96">
      <formula>INDIRECT("Q"&amp;ROW())="Add"</formula>
    </cfRule>
  </conditionalFormatting>
  <conditionalFormatting sqref="H6:H151">
    <cfRule type="expression" dxfId="1511" priority="93">
      <formula>INDIRECT("R"&amp;ROW())="Done"</formula>
    </cfRule>
    <cfRule type="expression" dxfId="1510" priority="94">
      <formula>INDIRECT("R"&amp;ROW())="Add"</formula>
    </cfRule>
  </conditionalFormatting>
  <conditionalFormatting sqref="I6:I151">
    <cfRule type="expression" dxfId="1509" priority="91">
      <formula>INDIRECT("S"&amp;ROW())="Done"</formula>
    </cfRule>
    <cfRule type="expression" dxfId="1508" priority="92">
      <formula>INDIRECT("S"&amp;ROW())="Add"</formula>
    </cfRule>
  </conditionalFormatting>
  <conditionalFormatting sqref="J6:J151">
    <cfRule type="expression" dxfId="1507" priority="89">
      <formula>INDIRECT("T"&amp;ROW())="Done"</formula>
    </cfRule>
    <cfRule type="expression" dxfId="1506" priority="90">
      <formula>INDIRECT("T"&amp;ROW())="Add"</formula>
    </cfRule>
  </conditionalFormatting>
  <conditionalFormatting sqref="E144:J151 E138:E143 G138:J143 K12:K151 E6:J137">
    <cfRule type="expression" dxfId="1505" priority="87">
      <formula>INDIRECT("o"&amp;ROW())="Shade"</formula>
    </cfRule>
    <cfRule type="containsText" dxfId="1504" priority="88" operator="containsText" text="N/A">
      <formula>NOT(ISERROR(SEARCH("N/A",E6)))</formula>
    </cfRule>
  </conditionalFormatting>
  <conditionalFormatting sqref="E147:E151">
    <cfRule type="expression" dxfId="1503" priority="85">
      <formula>INDIRECT("O"&amp;ROW())="Done"</formula>
    </cfRule>
    <cfRule type="expression" dxfId="1502" priority="86">
      <formula>INDIRECT("O"&amp;ROW())="Add"</formula>
    </cfRule>
  </conditionalFormatting>
  <conditionalFormatting sqref="E147:J151">
    <cfRule type="expression" dxfId="1501" priority="73">
      <formula>INDIRECT("o"&amp;ROW())="Shade"</formula>
    </cfRule>
  </conditionalFormatting>
  <conditionalFormatting sqref="H147:H151">
    <cfRule type="expression" dxfId="1500" priority="79">
      <formula>INDIRECT("R"&amp;ROW())="Done"</formula>
    </cfRule>
    <cfRule type="expression" dxfId="1499" priority="80">
      <formula>INDIRECT("R"&amp;ROW())="Add"</formula>
    </cfRule>
  </conditionalFormatting>
  <conditionalFormatting sqref="I147:I151">
    <cfRule type="expression" dxfId="1498" priority="77">
      <formula>INDIRECT("S"&amp;ROW())="Done"</formula>
    </cfRule>
    <cfRule type="expression" dxfId="1497" priority="78">
      <formula>INDIRECT("S"&amp;ROW())="Add"</formula>
    </cfRule>
  </conditionalFormatting>
  <conditionalFormatting sqref="J147:J151">
    <cfRule type="expression" dxfId="1496" priority="75">
      <formula>INDIRECT("T"&amp;ROW())="Done"</formula>
    </cfRule>
    <cfRule type="expression" dxfId="1495" priority="76">
      <formula>INDIRECT("T"&amp;ROW())="Add"</formula>
    </cfRule>
  </conditionalFormatting>
  <conditionalFormatting sqref="G147:G151">
    <cfRule type="expression" dxfId="1494" priority="81">
      <formula>INDIRECT("Q"&amp;ROW())="Done"</formula>
    </cfRule>
    <cfRule type="expression" dxfId="1493" priority="82">
      <formula>INDIRECT("Q"&amp;ROW())="Add"</formula>
    </cfRule>
  </conditionalFormatting>
  <conditionalFormatting sqref="F147:F151">
    <cfRule type="expression" dxfId="1492" priority="83">
      <formula>INDIRECT("P"&amp;ROW())="Done"</formula>
    </cfRule>
    <cfRule type="expression" dxfId="1491" priority="84">
      <formula>INDIRECT("P"&amp;ROW())="Add"</formula>
    </cfRule>
  </conditionalFormatting>
  <conditionalFormatting sqref="E147">
    <cfRule type="expression" dxfId="1490" priority="71">
      <formula>INDIRECT("O"&amp;ROW())="Done"</formula>
    </cfRule>
    <cfRule type="expression" dxfId="1489" priority="72">
      <formula>INDIRECT("O"&amp;ROW())="Add"</formula>
    </cfRule>
  </conditionalFormatting>
  <conditionalFormatting sqref="E147:J151">
    <cfRule type="expression" dxfId="1488" priority="59">
      <formula>INDIRECT("o"&amp;ROW())="Shade"</formula>
    </cfRule>
  </conditionalFormatting>
  <conditionalFormatting sqref="H147">
    <cfRule type="expression" dxfId="1487" priority="65">
      <formula>INDIRECT("R"&amp;ROW())="Done"</formula>
    </cfRule>
    <cfRule type="expression" dxfId="1486" priority="66">
      <formula>INDIRECT("R"&amp;ROW())="Add"</formula>
    </cfRule>
  </conditionalFormatting>
  <conditionalFormatting sqref="I147">
    <cfRule type="expression" dxfId="1485" priority="63">
      <formula>INDIRECT("S"&amp;ROW())="Done"</formula>
    </cfRule>
    <cfRule type="expression" dxfId="1484" priority="64">
      <formula>INDIRECT("S"&amp;ROW())="Add"</formula>
    </cfRule>
  </conditionalFormatting>
  <conditionalFormatting sqref="J147">
    <cfRule type="expression" dxfId="1483" priority="61">
      <formula>INDIRECT("T"&amp;ROW())="Done"</formula>
    </cfRule>
    <cfRule type="expression" dxfId="1482" priority="62">
      <formula>INDIRECT("T"&amp;ROW())="Add"</formula>
    </cfRule>
  </conditionalFormatting>
  <conditionalFormatting sqref="G147">
    <cfRule type="expression" dxfId="1481" priority="67">
      <formula>INDIRECT("Q"&amp;ROW())="Done"</formula>
    </cfRule>
    <cfRule type="expression" dxfId="1480" priority="68">
      <formula>INDIRECT("Q"&amp;ROW())="Add"</formula>
    </cfRule>
  </conditionalFormatting>
  <conditionalFormatting sqref="F147">
    <cfRule type="expression" dxfId="1479" priority="69">
      <formula>INDIRECT("P"&amp;ROW())="Done"</formula>
    </cfRule>
    <cfRule type="expression" dxfId="1478" priority="70">
      <formula>INDIRECT("P"&amp;ROW())="Add"</formula>
    </cfRule>
  </conditionalFormatting>
  <conditionalFormatting sqref="E148">
    <cfRule type="expression" dxfId="1477" priority="57">
      <formula>INDIRECT("O"&amp;ROW())="Done"</formula>
    </cfRule>
    <cfRule type="expression" dxfId="1476" priority="58">
      <formula>INDIRECT("O"&amp;ROW())="Add"</formula>
    </cfRule>
  </conditionalFormatting>
  <conditionalFormatting sqref="H148">
    <cfRule type="expression" dxfId="1475" priority="51">
      <formula>INDIRECT("R"&amp;ROW())="Done"</formula>
    </cfRule>
    <cfRule type="expression" dxfId="1474" priority="52">
      <formula>INDIRECT("R"&amp;ROW())="Add"</formula>
    </cfRule>
  </conditionalFormatting>
  <conditionalFormatting sqref="I148">
    <cfRule type="expression" dxfId="1473" priority="49">
      <formula>INDIRECT("S"&amp;ROW())="Done"</formula>
    </cfRule>
    <cfRule type="expression" dxfId="1472" priority="50">
      <formula>INDIRECT("S"&amp;ROW())="Add"</formula>
    </cfRule>
  </conditionalFormatting>
  <conditionalFormatting sqref="J148">
    <cfRule type="expression" dxfId="1471" priority="47">
      <formula>INDIRECT("T"&amp;ROW())="Done"</formula>
    </cfRule>
    <cfRule type="expression" dxfId="1470" priority="48">
      <formula>INDIRECT("T"&amp;ROW())="Add"</formula>
    </cfRule>
  </conditionalFormatting>
  <conditionalFormatting sqref="G148">
    <cfRule type="expression" dxfId="1469" priority="53">
      <formula>INDIRECT("Q"&amp;ROW())="Done"</formula>
    </cfRule>
    <cfRule type="expression" dxfId="1468" priority="54">
      <formula>INDIRECT("Q"&amp;ROW())="Add"</formula>
    </cfRule>
  </conditionalFormatting>
  <conditionalFormatting sqref="F148">
    <cfRule type="expression" dxfId="1467" priority="55">
      <formula>INDIRECT("P"&amp;ROW())="Done"</formula>
    </cfRule>
    <cfRule type="expression" dxfId="1466" priority="56">
      <formula>INDIRECT("P"&amp;ROW())="Add"</formula>
    </cfRule>
  </conditionalFormatting>
  <conditionalFormatting sqref="E149">
    <cfRule type="expression" dxfId="1465" priority="45">
      <formula>INDIRECT("O"&amp;ROW())="Done"</formula>
    </cfRule>
    <cfRule type="expression" dxfId="1464" priority="46">
      <formula>INDIRECT("O"&amp;ROW())="Add"</formula>
    </cfRule>
  </conditionalFormatting>
  <conditionalFormatting sqref="H149">
    <cfRule type="expression" dxfId="1463" priority="39">
      <formula>INDIRECT("R"&amp;ROW())="Done"</formula>
    </cfRule>
    <cfRule type="expression" dxfId="1462" priority="40">
      <formula>INDIRECT("R"&amp;ROW())="Add"</formula>
    </cfRule>
  </conditionalFormatting>
  <conditionalFormatting sqref="I149">
    <cfRule type="expression" dxfId="1461" priority="37">
      <formula>INDIRECT("S"&amp;ROW())="Done"</formula>
    </cfRule>
    <cfRule type="expression" dxfId="1460" priority="38">
      <formula>INDIRECT("S"&amp;ROW())="Add"</formula>
    </cfRule>
  </conditionalFormatting>
  <conditionalFormatting sqref="J149">
    <cfRule type="expression" dxfId="1459" priority="35">
      <formula>INDIRECT("T"&amp;ROW())="Done"</formula>
    </cfRule>
    <cfRule type="expression" dxfId="1458" priority="36">
      <formula>INDIRECT("T"&amp;ROW())="Add"</formula>
    </cfRule>
  </conditionalFormatting>
  <conditionalFormatting sqref="G149">
    <cfRule type="expression" dxfId="1457" priority="41">
      <formula>INDIRECT("Q"&amp;ROW())="Done"</formula>
    </cfRule>
    <cfRule type="expression" dxfId="1456" priority="42">
      <formula>INDIRECT("Q"&amp;ROW())="Add"</formula>
    </cfRule>
  </conditionalFormatting>
  <conditionalFormatting sqref="F149">
    <cfRule type="expression" dxfId="1455" priority="43">
      <formula>INDIRECT("P"&amp;ROW())="Done"</formula>
    </cfRule>
    <cfRule type="expression" dxfId="1454" priority="44">
      <formula>INDIRECT("P"&amp;ROW())="Add"</formula>
    </cfRule>
  </conditionalFormatting>
  <conditionalFormatting sqref="E150">
    <cfRule type="expression" dxfId="1453" priority="33">
      <formula>INDIRECT("O"&amp;ROW())="Done"</formula>
    </cfRule>
    <cfRule type="expression" dxfId="1452" priority="34">
      <formula>INDIRECT("O"&amp;ROW())="Add"</formula>
    </cfRule>
  </conditionalFormatting>
  <conditionalFormatting sqref="H150">
    <cfRule type="expression" dxfId="1451" priority="27">
      <formula>INDIRECT("R"&amp;ROW())="Done"</formula>
    </cfRule>
    <cfRule type="expression" dxfId="1450" priority="28">
      <formula>INDIRECT("R"&amp;ROW())="Add"</formula>
    </cfRule>
  </conditionalFormatting>
  <conditionalFormatting sqref="I150">
    <cfRule type="expression" dxfId="1449" priority="25">
      <formula>INDIRECT("S"&amp;ROW())="Done"</formula>
    </cfRule>
    <cfRule type="expression" dxfId="1448" priority="26">
      <formula>INDIRECT("S"&amp;ROW())="Add"</formula>
    </cfRule>
  </conditionalFormatting>
  <conditionalFormatting sqref="J150">
    <cfRule type="expression" dxfId="1447" priority="23">
      <formula>INDIRECT("T"&amp;ROW())="Done"</formula>
    </cfRule>
    <cfRule type="expression" dxfId="1446" priority="24">
      <formula>INDIRECT("T"&amp;ROW())="Add"</formula>
    </cfRule>
  </conditionalFormatting>
  <conditionalFormatting sqref="G150">
    <cfRule type="expression" dxfId="1445" priority="29">
      <formula>INDIRECT("Q"&amp;ROW())="Done"</formula>
    </cfRule>
    <cfRule type="expression" dxfId="1444" priority="30">
      <formula>INDIRECT("Q"&amp;ROW())="Add"</formula>
    </cfRule>
  </conditionalFormatting>
  <conditionalFormatting sqref="F150">
    <cfRule type="expression" dxfId="1443" priority="31">
      <formula>INDIRECT("P"&amp;ROW())="Done"</formula>
    </cfRule>
    <cfRule type="expression" dxfId="1442" priority="32">
      <formula>INDIRECT("P"&amp;ROW())="Add"</formula>
    </cfRule>
  </conditionalFormatting>
  <conditionalFormatting sqref="E151">
    <cfRule type="expression" dxfId="1441" priority="21">
      <formula>INDIRECT("O"&amp;ROW())="Done"</formula>
    </cfRule>
    <cfRule type="expression" dxfId="1440" priority="22">
      <formula>INDIRECT("O"&amp;ROW())="Add"</formula>
    </cfRule>
  </conditionalFormatting>
  <conditionalFormatting sqref="H151">
    <cfRule type="expression" dxfId="1439" priority="15">
      <formula>INDIRECT("R"&amp;ROW())="Done"</formula>
    </cfRule>
    <cfRule type="expression" dxfId="1438" priority="16">
      <formula>INDIRECT("R"&amp;ROW())="Add"</formula>
    </cfRule>
  </conditionalFormatting>
  <conditionalFormatting sqref="I151">
    <cfRule type="expression" dxfId="1437" priority="13">
      <formula>INDIRECT("S"&amp;ROW())="Done"</formula>
    </cfRule>
    <cfRule type="expression" dxfId="1436" priority="14">
      <formula>INDIRECT("S"&amp;ROW())="Add"</formula>
    </cfRule>
  </conditionalFormatting>
  <conditionalFormatting sqref="J151">
    <cfRule type="expression" dxfId="1435" priority="11">
      <formula>INDIRECT("T"&amp;ROW())="Done"</formula>
    </cfRule>
    <cfRule type="expression" dxfId="1434" priority="12">
      <formula>INDIRECT("T"&amp;ROW())="Add"</formula>
    </cfRule>
  </conditionalFormatting>
  <conditionalFormatting sqref="G151">
    <cfRule type="expression" dxfId="1433" priority="17">
      <formula>INDIRECT("Q"&amp;ROW())="Done"</formula>
    </cfRule>
    <cfRule type="expression" dxfId="1432" priority="18">
      <formula>INDIRECT("Q"&amp;ROW())="Add"</formula>
    </cfRule>
  </conditionalFormatting>
  <conditionalFormatting sqref="F151">
    <cfRule type="expression" dxfId="1431" priority="19">
      <formula>INDIRECT("P"&amp;ROW())="Done"</formula>
    </cfRule>
    <cfRule type="expression" dxfId="1430" priority="20">
      <formula>INDIRECT("P"&amp;ROW())="Add"</formula>
    </cfRule>
  </conditionalFormatting>
  <conditionalFormatting sqref="F138:F143">
    <cfRule type="expression" dxfId="1429" priority="7">
      <formula>INDIRECT("o"&amp;ROW())="Shade"</formula>
    </cfRule>
    <cfRule type="containsText" dxfId="1428" priority="8" operator="containsText" text="N/A">
      <formula>NOT(ISERROR(SEARCH("N/A",F138)))</formula>
    </cfRule>
  </conditionalFormatting>
  <conditionalFormatting sqref="F138:F143">
    <cfRule type="expression" dxfId="1427" priority="9">
      <formula>INDIRECT("P"&amp;ROW())="Done"</formula>
    </cfRule>
    <cfRule type="expression" dxfId="1426" priority="10">
      <formula>INDIRECT("P"&amp;ROW())="Add"</formula>
    </cfRule>
  </conditionalFormatting>
  <conditionalFormatting sqref="E147:J151">
    <cfRule type="containsText" dxfId="1425" priority="74" operator="containsText" text="N/A">
      <formula>NOT(ISERROR(SEARCH("N/A",E147)))</formula>
    </cfRule>
  </conditionalFormatting>
  <conditionalFormatting sqref="K6:K11">
    <cfRule type="expression" dxfId="1424" priority="5">
      <formula>INDIRECT("o"&amp;ROW())="Shade"</formula>
    </cfRule>
    <cfRule type="containsText" dxfId="1423" priority="6" operator="containsText" text="N/A">
      <formula>NOT(ISERROR(SEARCH("N/A",K6)))</formula>
    </cfRule>
  </conditionalFormatting>
  <conditionalFormatting sqref="F79:J83">
    <cfRule type="expression" dxfId="1422" priority="3">
      <formula>INDIRECT("O"&amp;ROW())="Done"</formula>
    </cfRule>
    <cfRule type="expression" dxfId="1421" priority="4">
      <formula>INDIRECT("O"&amp;ROW())="Add"</formula>
    </cfRule>
  </conditionalFormatting>
  <conditionalFormatting sqref="G114:G121">
    <cfRule type="expression" dxfId="1420" priority="1">
      <formula>INDIRECT("O"&amp;ROW())="Done"</formula>
    </cfRule>
    <cfRule type="expression" dxfId="1419" priority="2">
      <formula>INDIRECT("O"&amp;ROW())="Add"</formula>
    </cfRule>
  </conditionalFormatting>
  <dataValidations count="1">
    <dataValidation type="decimal" operator="greaterThan" allowBlank="1" showInputMessage="1" showErrorMessage="1" sqref="E6:E137 F79:J83 G114:G121" xr:uid="{00000000-0002-0000-0B00-000000000000}">
      <formula1>0</formula1>
    </dataValidation>
  </dataValidation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60" operator="containsText" text="N/A" id="{B9AA0A77-FB7D-43F7-A1F9-A4577818F6D1}">
            <xm:f>NOT(ISERROR(SEARCH("N/A",'C:\Projects\T1-4783-KA-SEC Consultancy\11-Specification\Lot 3 Windows and Doors\[T1-4783-SEC-Window and Door Price Framework 22 03 19.xlsx]Upvc Windows'!#REF!)))</xm:f>
            <x14:dxf>
              <font>
                <color auto="1"/>
              </font>
              <fill>
                <patternFill>
                  <bgColor theme="0" tint="-0.24994659260841701"/>
                </patternFill>
              </fill>
            </x14:dxf>
          </x14:cfRule>
          <xm:sqref>E147:J151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60"/>
  <sheetViews>
    <sheetView workbookViewId="0">
      <pane ySplit="5" topLeftCell="A6" activePane="bottomLeft" state="frozen"/>
      <selection pane="bottomLeft"/>
    </sheetView>
  </sheetViews>
  <sheetFormatPr defaultColWidth="10.26953125" defaultRowHeight="13.5"/>
  <cols>
    <col min="1" max="1" width="7.453125" style="1" bestFit="1" customWidth="1"/>
    <col min="2" max="2" width="13.7265625" style="1" customWidth="1"/>
    <col min="3" max="3" width="57.453125" style="1" customWidth="1"/>
    <col min="4" max="4" width="23.26953125" style="2" customWidth="1"/>
    <col min="5" max="5" width="13.1796875" style="2" customWidth="1"/>
    <col min="6" max="6" width="18.26953125" style="2" customWidth="1"/>
    <col min="7" max="8" width="15.81640625" style="2" customWidth="1"/>
    <col min="9" max="9" width="16" style="2" customWidth="1"/>
    <col min="10" max="10" width="15.54296875" style="2" customWidth="1"/>
    <col min="11" max="11" width="19.08984375" style="3" customWidth="1"/>
    <col min="12" max="12" width="11.26953125" style="1" customWidth="1"/>
    <col min="13" max="13" width="12.81640625" style="1" customWidth="1"/>
    <col min="14" max="15" width="10.26953125" style="1"/>
    <col min="16" max="16" width="12.26953125" style="1" customWidth="1"/>
    <col min="17" max="16384" width="10.26953125" style="1"/>
  </cols>
  <sheetData>
    <row r="1" spans="1:11" ht="17.5">
      <c r="A1" s="4"/>
      <c r="B1" s="42" t="s">
        <v>647</v>
      </c>
      <c r="C1" s="103"/>
      <c r="D1" s="125"/>
      <c r="G1" s="1"/>
    </row>
    <row r="2" spans="1:11" s="5" customFormat="1">
      <c r="A2" s="126"/>
      <c r="B2" s="126"/>
      <c r="C2" s="127"/>
      <c r="D2" s="128"/>
      <c r="E2" s="6"/>
      <c r="F2" s="6"/>
      <c r="H2" s="6"/>
      <c r="I2" s="6"/>
      <c r="J2" s="6"/>
      <c r="K2" s="7"/>
    </row>
    <row r="3" spans="1:11" s="5" customFormat="1" ht="27.65" customHeight="1">
      <c r="A3" s="126"/>
      <c r="B3" s="644" t="s">
        <v>297</v>
      </c>
      <c r="C3" s="644"/>
      <c r="D3" s="129"/>
      <c r="E3" s="6"/>
      <c r="F3" s="6"/>
      <c r="H3" s="6"/>
      <c r="I3" s="6"/>
      <c r="J3" s="6"/>
      <c r="K3" s="7"/>
    </row>
    <row r="4" spans="1:11" ht="14" thickBot="1">
      <c r="C4" s="2"/>
    </row>
    <row r="5" spans="1:11" s="139" customFormat="1" ht="54.5" thickBot="1">
      <c r="A5" s="130" t="s">
        <v>298</v>
      </c>
      <c r="B5" s="131" t="s">
        <v>299</v>
      </c>
      <c r="C5" s="132" t="s">
        <v>300</v>
      </c>
      <c r="D5" s="426" t="s">
        <v>301</v>
      </c>
      <c r="E5" s="134" t="s">
        <v>2358</v>
      </c>
      <c r="F5" s="136" t="s">
        <v>302</v>
      </c>
      <c r="G5" s="136" t="s">
        <v>2359</v>
      </c>
      <c r="H5" s="137" t="s">
        <v>2360</v>
      </c>
      <c r="I5" s="137" t="s">
        <v>2361</v>
      </c>
      <c r="J5" s="138" t="s">
        <v>2362</v>
      </c>
      <c r="K5" s="201" t="s">
        <v>3</v>
      </c>
    </row>
    <row r="6" spans="1:11" ht="14.5" thickBot="1">
      <c r="A6" s="153" t="s">
        <v>646</v>
      </c>
      <c r="B6" s="154" t="s">
        <v>309</v>
      </c>
      <c r="C6" s="155" t="s">
        <v>310</v>
      </c>
      <c r="D6" s="8">
        <v>50</v>
      </c>
      <c r="E6" s="528">
        <v>623.69000000000005</v>
      </c>
      <c r="F6" s="532">
        <v>623.69000000000005</v>
      </c>
      <c r="G6" s="533">
        <v>623.69000000000005</v>
      </c>
      <c r="H6" s="534">
        <v>623.69000000000005</v>
      </c>
      <c r="I6" s="534">
        <v>623.69000000000005</v>
      </c>
      <c r="J6" s="535">
        <v>623.69000000000005</v>
      </c>
      <c r="K6"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187107.00000000003</v>
      </c>
    </row>
    <row r="7" spans="1:11" ht="14.5" thickBot="1">
      <c r="A7" s="157" t="s">
        <v>645</v>
      </c>
      <c r="B7" s="140" t="s">
        <v>309</v>
      </c>
      <c r="C7" s="158" t="s">
        <v>312</v>
      </c>
      <c r="D7" s="8">
        <v>50</v>
      </c>
      <c r="E7" s="529">
        <v>662.38</v>
      </c>
      <c r="F7" s="536">
        <v>662.38</v>
      </c>
      <c r="G7" s="537">
        <v>662.38</v>
      </c>
      <c r="H7" s="538">
        <v>662.38</v>
      </c>
      <c r="I7" s="538">
        <v>662.38</v>
      </c>
      <c r="J7" s="539">
        <v>662.38</v>
      </c>
      <c r="K7"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198714</v>
      </c>
    </row>
    <row r="8" spans="1:11" ht="14.5" thickBot="1">
      <c r="A8" s="157" t="s">
        <v>644</v>
      </c>
      <c r="B8" s="140" t="s">
        <v>309</v>
      </c>
      <c r="C8" s="158" t="s">
        <v>314</v>
      </c>
      <c r="D8" s="427">
        <v>20</v>
      </c>
      <c r="E8" s="529">
        <v>701.06</v>
      </c>
      <c r="F8" s="536">
        <v>701.06</v>
      </c>
      <c r="G8" s="537">
        <v>701.06</v>
      </c>
      <c r="H8" s="538">
        <v>701.06</v>
      </c>
      <c r="I8" s="538">
        <v>701.06</v>
      </c>
      <c r="J8" s="539">
        <v>701.06</v>
      </c>
      <c r="K8"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84127.2</v>
      </c>
    </row>
    <row r="9" spans="1:11" ht="14.5" thickBot="1">
      <c r="A9" s="157" t="s">
        <v>643</v>
      </c>
      <c r="B9" s="140" t="s">
        <v>309</v>
      </c>
      <c r="C9" s="158" t="s">
        <v>316</v>
      </c>
      <c r="D9" s="427">
        <v>20</v>
      </c>
      <c r="E9" s="529">
        <v>743.22</v>
      </c>
      <c r="F9" s="143" t="s">
        <v>207</v>
      </c>
      <c r="G9" s="529">
        <v>743.22</v>
      </c>
      <c r="H9" s="529">
        <v>743.22</v>
      </c>
      <c r="I9" s="529">
        <v>743.22</v>
      </c>
      <c r="J9" s="529">
        <v>743.22</v>
      </c>
      <c r="K9"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74322</v>
      </c>
    </row>
    <row r="10" spans="1:11" ht="14.5" thickBot="1">
      <c r="A10" s="157" t="s">
        <v>642</v>
      </c>
      <c r="B10" s="140" t="s">
        <v>309</v>
      </c>
      <c r="C10" s="158" t="s">
        <v>318</v>
      </c>
      <c r="D10" s="427">
        <v>20</v>
      </c>
      <c r="E10" s="529">
        <v>778.95</v>
      </c>
      <c r="F10" s="143" t="s">
        <v>207</v>
      </c>
      <c r="G10" s="529">
        <v>778.95</v>
      </c>
      <c r="H10" s="529">
        <v>778.95</v>
      </c>
      <c r="I10" s="529">
        <v>778.95</v>
      </c>
      <c r="J10" s="529">
        <v>778.95</v>
      </c>
      <c r="K10"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77895</v>
      </c>
    </row>
    <row r="11" spans="1:11" ht="14.5" thickBot="1">
      <c r="A11" s="157" t="s">
        <v>641</v>
      </c>
      <c r="B11" s="140" t="s">
        <v>309</v>
      </c>
      <c r="C11" s="158" t="s">
        <v>320</v>
      </c>
      <c r="D11" s="427">
        <v>20</v>
      </c>
      <c r="E11" s="529">
        <v>819.45</v>
      </c>
      <c r="F11" s="143" t="s">
        <v>207</v>
      </c>
      <c r="G11" s="529">
        <v>819.45</v>
      </c>
      <c r="H11" s="529">
        <v>819.45</v>
      </c>
      <c r="I11" s="529">
        <v>819.45</v>
      </c>
      <c r="J11" s="529">
        <v>819.45</v>
      </c>
      <c r="K11"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81945</v>
      </c>
    </row>
    <row r="12" spans="1:11" ht="27.5" thickBot="1">
      <c r="A12" s="157" t="s">
        <v>640</v>
      </c>
      <c r="B12" s="140" t="s">
        <v>309</v>
      </c>
      <c r="C12" s="160" t="s">
        <v>322</v>
      </c>
      <c r="D12" s="427">
        <v>20</v>
      </c>
      <c r="E12" s="529">
        <v>40.119999999999997</v>
      </c>
      <c r="F12" s="143" t="s">
        <v>207</v>
      </c>
      <c r="G12" s="144" t="s">
        <v>207</v>
      </c>
      <c r="H12" s="145" t="s">
        <v>207</v>
      </c>
      <c r="I12" s="145" t="s">
        <v>207</v>
      </c>
      <c r="J12" s="146" t="s">
        <v>207</v>
      </c>
      <c r="K12" s="156">
        <f>TBL_Lot_2_Tim_Windows[[#This Row],[Single window]]*TBL_Lot_2_Tim_Windows[[#This Row],[Volumes for evaluation purposes (for each band where applicable)]]</f>
        <v>802.4</v>
      </c>
    </row>
    <row r="13" spans="1:11" ht="41" thickBot="1">
      <c r="A13" s="157" t="s">
        <v>639</v>
      </c>
      <c r="B13" s="140" t="s">
        <v>309</v>
      </c>
      <c r="C13" s="160" t="s">
        <v>324</v>
      </c>
      <c r="D13" s="427">
        <v>20</v>
      </c>
      <c r="E13" s="529">
        <v>4.5599999999999996</v>
      </c>
      <c r="F13" s="143" t="s">
        <v>207</v>
      </c>
      <c r="G13" s="144" t="s">
        <v>207</v>
      </c>
      <c r="H13" s="145" t="s">
        <v>207</v>
      </c>
      <c r="I13" s="145" t="s">
        <v>207</v>
      </c>
      <c r="J13" s="146" t="s">
        <v>207</v>
      </c>
      <c r="K13" s="156">
        <f>TBL_Lot_2_Tim_Windows[[#This Row],[Single window]]*TBL_Lot_2_Tim_Windows[[#This Row],[Volumes for evaluation purposes (for each band where applicable)]]</f>
        <v>91.199999999999989</v>
      </c>
    </row>
    <row r="14" spans="1:11" ht="27.5" thickBot="1">
      <c r="A14" s="161" t="s">
        <v>638</v>
      </c>
      <c r="B14" s="162" t="s">
        <v>309</v>
      </c>
      <c r="C14" s="160" t="s">
        <v>326</v>
      </c>
      <c r="D14" s="428">
        <v>30</v>
      </c>
      <c r="E14" s="529">
        <v>11.45</v>
      </c>
      <c r="F14" s="164" t="s">
        <v>207</v>
      </c>
      <c r="G14" s="165" t="s">
        <v>207</v>
      </c>
      <c r="H14" s="166" t="s">
        <v>207</v>
      </c>
      <c r="I14" s="166" t="s">
        <v>207</v>
      </c>
      <c r="J14" s="167" t="s">
        <v>207</v>
      </c>
      <c r="K14" s="156">
        <f>TBL_Lot_2_Tim_Windows[[#This Row],[Single window]]*TBL_Lot_2_Tim_Windows[[#This Row],[Volumes for evaluation purposes (for each band where applicable)]]</f>
        <v>343.5</v>
      </c>
    </row>
    <row r="15" spans="1:11" ht="14.5" thickBot="1">
      <c r="A15" s="153" t="s">
        <v>637</v>
      </c>
      <c r="B15" s="154" t="s">
        <v>328</v>
      </c>
      <c r="C15" s="158" t="s">
        <v>310</v>
      </c>
      <c r="D15" s="428">
        <v>30</v>
      </c>
      <c r="E15" s="529">
        <v>704.21</v>
      </c>
      <c r="F15" s="143" t="s">
        <v>207</v>
      </c>
      <c r="G15" s="541">
        <v>704.21</v>
      </c>
      <c r="H15" s="542">
        <v>704.21</v>
      </c>
      <c r="I15" s="542">
        <v>704.21</v>
      </c>
      <c r="J15" s="543">
        <v>704.21</v>
      </c>
      <c r="K15"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105631.50000000001</v>
      </c>
    </row>
    <row r="16" spans="1:11" ht="14.5" thickBot="1">
      <c r="A16" s="157" t="s">
        <v>636</v>
      </c>
      <c r="B16" s="140" t="s">
        <v>328</v>
      </c>
      <c r="C16" s="158" t="s">
        <v>312</v>
      </c>
      <c r="D16" s="428">
        <v>30</v>
      </c>
      <c r="E16" s="529">
        <v>752.26</v>
      </c>
      <c r="F16" s="143" t="s">
        <v>207</v>
      </c>
      <c r="G16" s="537">
        <v>752.26</v>
      </c>
      <c r="H16" s="538">
        <v>752.26</v>
      </c>
      <c r="I16" s="538">
        <v>752.26</v>
      </c>
      <c r="J16" s="539">
        <v>752.26</v>
      </c>
      <c r="K16"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112839</v>
      </c>
    </row>
    <row r="17" spans="1:11" ht="14.5" thickBot="1">
      <c r="A17" s="157" t="s">
        <v>635</v>
      </c>
      <c r="B17" s="140" t="s">
        <v>328</v>
      </c>
      <c r="C17" s="158" t="s">
        <v>314</v>
      </c>
      <c r="D17" s="427">
        <v>20</v>
      </c>
      <c r="E17" s="529">
        <v>799.37</v>
      </c>
      <c r="F17" s="143" t="s">
        <v>207</v>
      </c>
      <c r="G17" s="537">
        <v>799.37</v>
      </c>
      <c r="H17" s="538">
        <v>799.37</v>
      </c>
      <c r="I17" s="538">
        <v>799.37</v>
      </c>
      <c r="J17" s="539">
        <v>799.37</v>
      </c>
      <c r="K17"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79937</v>
      </c>
    </row>
    <row r="18" spans="1:11" ht="14.5" thickBot="1">
      <c r="A18" s="157" t="s">
        <v>634</v>
      </c>
      <c r="B18" s="140" t="s">
        <v>328</v>
      </c>
      <c r="C18" s="158" t="s">
        <v>316</v>
      </c>
      <c r="D18" s="427">
        <v>20</v>
      </c>
      <c r="E18" s="529">
        <v>846.16</v>
      </c>
      <c r="F18" s="143" t="s">
        <v>207</v>
      </c>
      <c r="G18" s="537">
        <v>846.16</v>
      </c>
      <c r="H18" s="538">
        <v>846.16</v>
      </c>
      <c r="I18" s="538">
        <v>846.16</v>
      </c>
      <c r="J18" s="539">
        <v>846.16</v>
      </c>
      <c r="K18"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84616</v>
      </c>
    </row>
    <row r="19" spans="1:11" ht="14.5" thickBot="1">
      <c r="A19" s="157" t="s">
        <v>633</v>
      </c>
      <c r="B19" s="140" t="s">
        <v>328</v>
      </c>
      <c r="C19" s="158" t="s">
        <v>318</v>
      </c>
      <c r="D19" s="427">
        <v>20</v>
      </c>
      <c r="E19" s="529">
        <v>889.28</v>
      </c>
      <c r="F19" s="143" t="s">
        <v>207</v>
      </c>
      <c r="G19" s="537">
        <v>889.28</v>
      </c>
      <c r="H19" s="538">
        <v>889.28</v>
      </c>
      <c r="I19" s="538">
        <v>889.28</v>
      </c>
      <c r="J19" s="539">
        <v>889.28</v>
      </c>
      <c r="K19"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88928</v>
      </c>
    </row>
    <row r="20" spans="1:11" ht="14.5" thickBot="1">
      <c r="A20" s="157" t="s">
        <v>632</v>
      </c>
      <c r="B20" s="140" t="s">
        <v>328</v>
      </c>
      <c r="C20" s="158" t="s">
        <v>320</v>
      </c>
      <c r="D20" s="427">
        <v>20</v>
      </c>
      <c r="E20" s="529">
        <v>936.76</v>
      </c>
      <c r="F20" s="143" t="s">
        <v>207</v>
      </c>
      <c r="G20" s="537">
        <v>936.76</v>
      </c>
      <c r="H20" s="538">
        <v>936.76</v>
      </c>
      <c r="I20" s="538">
        <v>936.76</v>
      </c>
      <c r="J20" s="539">
        <v>936.76</v>
      </c>
      <c r="K20"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93676</v>
      </c>
    </row>
    <row r="21" spans="1:11" ht="27.5" thickBot="1">
      <c r="A21" s="157" t="s">
        <v>631</v>
      </c>
      <c r="B21" s="140" t="s">
        <v>328</v>
      </c>
      <c r="C21" s="160" t="s">
        <v>322</v>
      </c>
      <c r="D21" s="427">
        <v>20</v>
      </c>
      <c r="E21" s="529">
        <v>40.119999999999997</v>
      </c>
      <c r="F21" s="143" t="s">
        <v>207</v>
      </c>
      <c r="G21" s="144" t="s">
        <v>207</v>
      </c>
      <c r="H21" s="145" t="s">
        <v>207</v>
      </c>
      <c r="I21" s="145" t="s">
        <v>207</v>
      </c>
      <c r="J21" s="146" t="s">
        <v>207</v>
      </c>
      <c r="K21" s="156">
        <f>TBL_Lot_2_Tim_Windows[[#This Row],[Single window]]*TBL_Lot_2_Tim_Windows[[#This Row],[Volumes for evaluation purposes (for each band where applicable)]]</f>
        <v>802.4</v>
      </c>
    </row>
    <row r="22" spans="1:11" ht="41" thickBot="1">
      <c r="A22" s="157" t="s">
        <v>630</v>
      </c>
      <c r="B22" s="140" t="s">
        <v>328</v>
      </c>
      <c r="C22" s="160" t="s">
        <v>324</v>
      </c>
      <c r="D22" s="427">
        <v>20</v>
      </c>
      <c r="E22" s="529">
        <v>4.5599999999999996</v>
      </c>
      <c r="F22" s="143" t="s">
        <v>207</v>
      </c>
      <c r="G22" s="144" t="s">
        <v>207</v>
      </c>
      <c r="H22" s="145" t="s">
        <v>207</v>
      </c>
      <c r="I22" s="145" t="s">
        <v>207</v>
      </c>
      <c r="J22" s="146" t="s">
        <v>207</v>
      </c>
      <c r="K22" s="156">
        <f>TBL_Lot_2_Tim_Windows[[#This Row],[Single window]]*TBL_Lot_2_Tim_Windows[[#This Row],[Volumes for evaluation purposes (for each band where applicable)]]</f>
        <v>91.199999999999989</v>
      </c>
    </row>
    <row r="23" spans="1:11" ht="27.5" thickBot="1">
      <c r="A23" s="161" t="s">
        <v>629</v>
      </c>
      <c r="B23" s="162" t="s">
        <v>328</v>
      </c>
      <c r="C23" s="160" t="s">
        <v>326</v>
      </c>
      <c r="D23" s="428">
        <v>30</v>
      </c>
      <c r="E23" s="529">
        <v>11.45</v>
      </c>
      <c r="F23" s="149" t="s">
        <v>207</v>
      </c>
      <c r="G23" s="150" t="s">
        <v>207</v>
      </c>
      <c r="H23" s="151" t="s">
        <v>207</v>
      </c>
      <c r="I23" s="151" t="s">
        <v>207</v>
      </c>
      <c r="J23" s="152" t="s">
        <v>207</v>
      </c>
      <c r="K23" s="156">
        <f>TBL_Lot_2_Tim_Windows[[#This Row],[Single window]]*TBL_Lot_2_Tim_Windows[[#This Row],[Volumes for evaluation purposes (for each band where applicable)]]</f>
        <v>343.5</v>
      </c>
    </row>
    <row r="24" spans="1:11" ht="14.5" thickBot="1">
      <c r="A24" s="153" t="s">
        <v>628</v>
      </c>
      <c r="B24" s="154" t="s">
        <v>338</v>
      </c>
      <c r="C24" s="158" t="s">
        <v>310</v>
      </c>
      <c r="D24" s="428">
        <v>30</v>
      </c>
      <c r="E24" s="529">
        <v>713.96</v>
      </c>
      <c r="F24" s="143" t="s">
        <v>207</v>
      </c>
      <c r="G24" s="533">
        <v>713.96</v>
      </c>
      <c r="H24" s="534">
        <v>713.96</v>
      </c>
      <c r="I24" s="534">
        <v>713.96</v>
      </c>
      <c r="J24" s="535">
        <v>713.96</v>
      </c>
      <c r="K24"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107094.00000000001</v>
      </c>
    </row>
    <row r="25" spans="1:11" ht="14.5" thickBot="1">
      <c r="A25" s="157" t="s">
        <v>627</v>
      </c>
      <c r="B25" s="140" t="s">
        <v>338</v>
      </c>
      <c r="C25" s="158" t="s">
        <v>312</v>
      </c>
      <c r="D25" s="428">
        <v>30</v>
      </c>
      <c r="E25" s="529">
        <v>769.5</v>
      </c>
      <c r="F25" s="143" t="s">
        <v>207</v>
      </c>
      <c r="G25" s="537">
        <v>769.5</v>
      </c>
      <c r="H25" s="538">
        <v>769.5</v>
      </c>
      <c r="I25" s="538">
        <v>769.5</v>
      </c>
      <c r="J25" s="539">
        <v>769.5</v>
      </c>
      <c r="K25"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115425</v>
      </c>
    </row>
    <row r="26" spans="1:11" ht="27.5" thickBot="1">
      <c r="A26" s="157" t="s">
        <v>626</v>
      </c>
      <c r="B26" s="140" t="s">
        <v>338</v>
      </c>
      <c r="C26" s="160" t="s">
        <v>322</v>
      </c>
      <c r="D26" s="427">
        <v>20</v>
      </c>
      <c r="E26" s="529">
        <v>40.119999999999997</v>
      </c>
      <c r="F26" s="143" t="s">
        <v>207</v>
      </c>
      <c r="G26" s="144" t="s">
        <v>207</v>
      </c>
      <c r="H26" s="145" t="s">
        <v>207</v>
      </c>
      <c r="I26" s="145" t="s">
        <v>207</v>
      </c>
      <c r="J26" s="146" t="s">
        <v>207</v>
      </c>
      <c r="K26" s="156">
        <f>TBL_Lot_2_Tim_Windows[[#This Row],[Volumes for evaluation purposes (for each band where applicable)]]*TBL_Lot_2_Tim_Windows[[#This Row],[Single window]]</f>
        <v>802.4</v>
      </c>
    </row>
    <row r="27" spans="1:11" ht="41" thickBot="1">
      <c r="A27" s="157" t="s">
        <v>625</v>
      </c>
      <c r="B27" s="140" t="s">
        <v>338</v>
      </c>
      <c r="C27" s="160" t="s">
        <v>324</v>
      </c>
      <c r="D27" s="427">
        <v>20</v>
      </c>
      <c r="E27" s="529">
        <v>4.5599999999999996</v>
      </c>
      <c r="F27" s="143" t="s">
        <v>207</v>
      </c>
      <c r="G27" s="144" t="s">
        <v>207</v>
      </c>
      <c r="H27" s="145" t="s">
        <v>207</v>
      </c>
      <c r="I27" s="145" t="s">
        <v>207</v>
      </c>
      <c r="J27" s="146" t="s">
        <v>207</v>
      </c>
      <c r="K27" s="156">
        <f>TBL_Lot_2_Tim_Windows[[#This Row],[Volumes for evaluation purposes (for each band where applicable)]]*TBL_Lot_2_Tim_Windows[[#This Row],[Single window]]</f>
        <v>91.199999999999989</v>
      </c>
    </row>
    <row r="28" spans="1:11" ht="27.5" thickBot="1">
      <c r="A28" s="161" t="s">
        <v>624</v>
      </c>
      <c r="B28" s="162" t="s">
        <v>338</v>
      </c>
      <c r="C28" s="160" t="s">
        <v>326</v>
      </c>
      <c r="D28" s="428">
        <v>30</v>
      </c>
      <c r="E28" s="529">
        <v>11.45</v>
      </c>
      <c r="F28" s="164" t="s">
        <v>207</v>
      </c>
      <c r="G28" s="165" t="s">
        <v>207</v>
      </c>
      <c r="H28" s="166" t="s">
        <v>207</v>
      </c>
      <c r="I28" s="166" t="s">
        <v>207</v>
      </c>
      <c r="J28" s="167" t="s">
        <v>207</v>
      </c>
      <c r="K28" s="156">
        <f>TBL_Lot_2_Tim_Windows[[#This Row],[Volumes for evaluation purposes (for each band where applicable)]]*TBL_Lot_2_Tim_Windows[[#This Row],[Single window]]</f>
        <v>343.5</v>
      </c>
    </row>
    <row r="29" spans="1:11" ht="14.5" thickBot="1">
      <c r="A29" s="153" t="s">
        <v>623</v>
      </c>
      <c r="B29" s="154" t="s">
        <v>344</v>
      </c>
      <c r="C29" s="158" t="s">
        <v>310</v>
      </c>
      <c r="D29" s="428">
        <v>30</v>
      </c>
      <c r="E29" s="529">
        <v>625.33000000000004</v>
      </c>
      <c r="F29" s="540">
        <v>625.33000000000004</v>
      </c>
      <c r="G29" s="541">
        <v>625.33000000000004</v>
      </c>
      <c r="H29" s="542">
        <v>625.33000000000004</v>
      </c>
      <c r="I29" s="542">
        <v>625.33000000000004</v>
      </c>
      <c r="J29" s="543">
        <v>625.33000000000004</v>
      </c>
      <c r="K29"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112559.4</v>
      </c>
    </row>
    <row r="30" spans="1:11" ht="27.5" thickBot="1">
      <c r="A30" s="157" t="s">
        <v>622</v>
      </c>
      <c r="B30" s="140" t="s">
        <v>344</v>
      </c>
      <c r="C30" s="160" t="s">
        <v>322</v>
      </c>
      <c r="D30" s="428">
        <v>30</v>
      </c>
      <c r="E30" s="529">
        <v>40.119999999999997</v>
      </c>
      <c r="F30" s="143" t="s">
        <v>207</v>
      </c>
      <c r="G30" s="144" t="s">
        <v>207</v>
      </c>
      <c r="H30" s="145" t="s">
        <v>207</v>
      </c>
      <c r="I30" s="145" t="s">
        <v>207</v>
      </c>
      <c r="J30" s="146" t="s">
        <v>207</v>
      </c>
      <c r="K30" s="156">
        <f>TBL_Lot_2_Tim_Windows[[#This Row],[Volumes for evaluation purposes (for each band where applicable)]]*TBL_Lot_2_Tim_Windows[[#This Row],[Single window]]</f>
        <v>1203.5999999999999</v>
      </c>
    </row>
    <row r="31" spans="1:11" ht="41" thickBot="1">
      <c r="A31" s="161" t="s">
        <v>621</v>
      </c>
      <c r="B31" s="162" t="s">
        <v>344</v>
      </c>
      <c r="C31" s="160" t="s">
        <v>324</v>
      </c>
      <c r="D31" s="427">
        <v>20</v>
      </c>
      <c r="E31" s="529">
        <v>4.5599999999999996</v>
      </c>
      <c r="F31" s="164" t="s">
        <v>207</v>
      </c>
      <c r="G31" s="165" t="s">
        <v>207</v>
      </c>
      <c r="H31" s="166" t="s">
        <v>207</v>
      </c>
      <c r="I31" s="166" t="s">
        <v>207</v>
      </c>
      <c r="J31" s="167" t="s">
        <v>207</v>
      </c>
      <c r="K31" s="156">
        <f>TBL_Lot_2_Tim_Windows[[#This Row],[Volumes for evaluation purposes (for each band where applicable)]]*TBL_Lot_2_Tim_Windows[[#This Row],[Single window]]</f>
        <v>91.199999999999989</v>
      </c>
    </row>
    <row r="32" spans="1:11" ht="14.5" thickBot="1">
      <c r="A32" s="153" t="s">
        <v>620</v>
      </c>
      <c r="B32" s="175" t="s">
        <v>348</v>
      </c>
      <c r="C32" s="158" t="s">
        <v>310</v>
      </c>
      <c r="D32" s="428">
        <v>30</v>
      </c>
      <c r="E32" s="529">
        <v>600.64</v>
      </c>
      <c r="F32" s="540">
        <v>600.64</v>
      </c>
      <c r="G32" s="541">
        <v>600.64</v>
      </c>
      <c r="H32" s="542">
        <v>600.64</v>
      </c>
      <c r="I32" s="542">
        <v>600.64</v>
      </c>
      <c r="J32" s="543">
        <v>600.64</v>
      </c>
      <c r="K32"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108115.2</v>
      </c>
    </row>
    <row r="33" spans="1:11" ht="14.5" thickBot="1">
      <c r="A33" s="157" t="s">
        <v>619</v>
      </c>
      <c r="B33" s="173" t="s">
        <v>348</v>
      </c>
      <c r="C33" s="158" t="s">
        <v>312</v>
      </c>
      <c r="D33" s="428">
        <v>30</v>
      </c>
      <c r="E33" s="529">
        <v>647.07000000000005</v>
      </c>
      <c r="F33" s="536">
        <v>647.07000000000005</v>
      </c>
      <c r="G33" s="537">
        <v>647.07000000000005</v>
      </c>
      <c r="H33" s="538">
        <v>647.07000000000005</v>
      </c>
      <c r="I33" s="538">
        <v>647.07000000000005</v>
      </c>
      <c r="J33" s="539">
        <v>647.07000000000005</v>
      </c>
      <c r="K33"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116472.60000000002</v>
      </c>
    </row>
    <row r="34" spans="1:11" ht="41" thickBot="1">
      <c r="A34" s="161" t="s">
        <v>618</v>
      </c>
      <c r="B34" s="162" t="s">
        <v>348</v>
      </c>
      <c r="C34" s="160" t="s">
        <v>324</v>
      </c>
      <c r="D34" s="427">
        <v>20</v>
      </c>
      <c r="E34" s="529">
        <v>4.5599999999999996</v>
      </c>
      <c r="F34" s="149" t="s">
        <v>207</v>
      </c>
      <c r="G34" s="150" t="s">
        <v>207</v>
      </c>
      <c r="H34" s="151" t="s">
        <v>207</v>
      </c>
      <c r="I34" s="151" t="s">
        <v>207</v>
      </c>
      <c r="J34" s="152" t="s">
        <v>207</v>
      </c>
      <c r="K34" s="156">
        <f>TBL_Lot_2_Tim_Windows[[#This Row],[Volumes for evaluation purposes (for each band where applicable)]]*TBL_Lot_2_Tim_Windows[[#This Row],[Single window]]</f>
        <v>91.199999999999989</v>
      </c>
    </row>
    <row r="35" spans="1:11" ht="14.5" thickBot="1">
      <c r="A35" s="153" t="s">
        <v>617</v>
      </c>
      <c r="B35" s="175" t="s">
        <v>352</v>
      </c>
      <c r="C35" s="158" t="s">
        <v>310</v>
      </c>
      <c r="D35" s="427">
        <v>20</v>
      </c>
      <c r="E35" s="529">
        <v>560.9</v>
      </c>
      <c r="F35" s="143" t="s">
        <v>207</v>
      </c>
      <c r="G35" s="533">
        <v>560.9</v>
      </c>
      <c r="H35" s="534">
        <v>560.9</v>
      </c>
      <c r="I35" s="534">
        <v>560.9</v>
      </c>
      <c r="J35" s="535">
        <v>560.9</v>
      </c>
      <c r="K35"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56090</v>
      </c>
    </row>
    <row r="36" spans="1:11" ht="14.5" thickBot="1">
      <c r="A36" s="157" t="s">
        <v>616</v>
      </c>
      <c r="B36" s="173" t="s">
        <v>352</v>
      </c>
      <c r="C36" s="158" t="s">
        <v>312</v>
      </c>
      <c r="D36" s="428">
        <v>30</v>
      </c>
      <c r="E36" s="529">
        <v>607.33000000000004</v>
      </c>
      <c r="F36" s="143" t="s">
        <v>207</v>
      </c>
      <c r="G36" s="537">
        <v>607.33000000000004</v>
      </c>
      <c r="H36" s="538">
        <v>607.33000000000004</v>
      </c>
      <c r="I36" s="538">
        <v>607.33000000000004</v>
      </c>
      <c r="J36" s="539">
        <v>607.33000000000004</v>
      </c>
      <c r="K36"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91099.5</v>
      </c>
    </row>
    <row r="37" spans="1:11" ht="14.5" thickBot="1">
      <c r="A37" s="157" t="s">
        <v>615</v>
      </c>
      <c r="B37" s="173" t="s">
        <v>352</v>
      </c>
      <c r="C37" s="158" t="s">
        <v>314</v>
      </c>
      <c r="D37" s="427">
        <v>20</v>
      </c>
      <c r="E37" s="529">
        <v>654.44000000000005</v>
      </c>
      <c r="F37" s="143" t="s">
        <v>207</v>
      </c>
      <c r="G37" s="537">
        <v>654.44000000000005</v>
      </c>
      <c r="H37" s="538">
        <v>654.44000000000005</v>
      </c>
      <c r="I37" s="538">
        <v>654.44000000000005</v>
      </c>
      <c r="J37" s="539">
        <v>654.44000000000005</v>
      </c>
      <c r="K37"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65444.000000000007</v>
      </c>
    </row>
    <row r="38" spans="1:11" ht="14.5" thickBot="1">
      <c r="A38" s="157" t="s">
        <v>614</v>
      </c>
      <c r="B38" s="173" t="s">
        <v>352</v>
      </c>
      <c r="C38" s="158" t="s">
        <v>316</v>
      </c>
      <c r="D38" s="427">
        <v>20</v>
      </c>
      <c r="E38" s="529">
        <v>690.48</v>
      </c>
      <c r="F38" s="143" t="s">
        <v>207</v>
      </c>
      <c r="G38" s="537">
        <v>690.48</v>
      </c>
      <c r="H38" s="538">
        <v>690.48</v>
      </c>
      <c r="I38" s="538">
        <v>690.48</v>
      </c>
      <c r="J38" s="539">
        <v>690.48</v>
      </c>
      <c r="K38"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69048</v>
      </c>
    </row>
    <row r="39" spans="1:11" ht="27.5" thickBot="1">
      <c r="A39" s="157" t="s">
        <v>613</v>
      </c>
      <c r="B39" s="140" t="s">
        <v>352</v>
      </c>
      <c r="C39" s="160" t="s">
        <v>322</v>
      </c>
      <c r="D39" s="427">
        <v>20</v>
      </c>
      <c r="E39" s="529">
        <v>40.11</v>
      </c>
      <c r="F39" s="143" t="s">
        <v>207</v>
      </c>
      <c r="G39" s="144" t="s">
        <v>207</v>
      </c>
      <c r="H39" s="145" t="s">
        <v>207</v>
      </c>
      <c r="I39" s="145" t="s">
        <v>207</v>
      </c>
      <c r="J39" s="146" t="s">
        <v>207</v>
      </c>
      <c r="K39" s="156">
        <f>TBL_Lot_2_Tim_Windows[[#This Row],[Volumes for evaluation purposes (for each band where applicable)]]*TBL_Lot_2_Tim_Windows[[#This Row],[Single window]]</f>
        <v>802.2</v>
      </c>
    </row>
    <row r="40" spans="1:11" ht="41" thickBot="1">
      <c r="A40" s="161" t="s">
        <v>612</v>
      </c>
      <c r="B40" s="162" t="s">
        <v>352</v>
      </c>
      <c r="C40" s="160" t="s">
        <v>324</v>
      </c>
      <c r="D40" s="427">
        <v>20</v>
      </c>
      <c r="E40" s="529">
        <v>4.5599999999999996</v>
      </c>
      <c r="F40" s="164" t="s">
        <v>207</v>
      </c>
      <c r="G40" s="165" t="s">
        <v>207</v>
      </c>
      <c r="H40" s="166" t="s">
        <v>207</v>
      </c>
      <c r="I40" s="166" t="s">
        <v>207</v>
      </c>
      <c r="J40" s="167" t="s">
        <v>207</v>
      </c>
      <c r="K40" s="156">
        <f>TBL_Lot_2_Tim_Windows[[#This Row],[Volumes for evaluation purposes (for each band where applicable)]]*TBL_Lot_2_Tim_Windows[[#This Row],[Single window]]</f>
        <v>91.199999999999989</v>
      </c>
    </row>
    <row r="41" spans="1:11" ht="14.5" thickBot="1">
      <c r="A41" s="153" t="s">
        <v>611</v>
      </c>
      <c r="B41" s="175" t="s">
        <v>359</v>
      </c>
      <c r="C41" s="158" t="s">
        <v>360</v>
      </c>
      <c r="D41" s="428">
        <v>20</v>
      </c>
      <c r="E41" s="529">
        <v>831.5</v>
      </c>
      <c r="F41" s="143" t="s">
        <v>207</v>
      </c>
      <c r="G41" s="533">
        <v>831.5</v>
      </c>
      <c r="H41" s="534">
        <v>831.5</v>
      </c>
      <c r="I41" s="534">
        <v>831.5</v>
      </c>
      <c r="J41" s="535">
        <v>831.5</v>
      </c>
      <c r="K41"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83150</v>
      </c>
    </row>
    <row r="42" spans="1:11" ht="14.5" thickBot="1">
      <c r="A42" s="157" t="s">
        <v>610</v>
      </c>
      <c r="B42" s="173" t="s">
        <v>359</v>
      </c>
      <c r="C42" s="158" t="s">
        <v>316</v>
      </c>
      <c r="D42" s="428">
        <v>20</v>
      </c>
      <c r="E42" s="529">
        <v>883.69</v>
      </c>
      <c r="F42" s="143" t="s">
        <v>207</v>
      </c>
      <c r="G42" s="537">
        <v>883.69</v>
      </c>
      <c r="H42" s="538">
        <v>883.69</v>
      </c>
      <c r="I42" s="538">
        <v>883.69</v>
      </c>
      <c r="J42" s="539">
        <v>883.69</v>
      </c>
      <c r="K42"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88369.000000000015</v>
      </c>
    </row>
    <row r="43" spans="1:11" ht="14.5" thickBot="1">
      <c r="A43" s="157" t="s">
        <v>609</v>
      </c>
      <c r="B43" s="173" t="s">
        <v>359</v>
      </c>
      <c r="C43" s="158" t="s">
        <v>318</v>
      </c>
      <c r="D43" s="427">
        <v>20</v>
      </c>
      <c r="E43" s="529">
        <v>919.27</v>
      </c>
      <c r="F43" s="143" t="s">
        <v>207</v>
      </c>
      <c r="G43" s="537">
        <v>919.27</v>
      </c>
      <c r="H43" s="538">
        <v>919.27</v>
      </c>
      <c r="I43" s="538">
        <v>919.27</v>
      </c>
      <c r="J43" s="539">
        <v>919.27</v>
      </c>
      <c r="K43"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91927</v>
      </c>
    </row>
    <row r="44" spans="1:11" ht="14.5" thickBot="1">
      <c r="A44" s="157" t="s">
        <v>608</v>
      </c>
      <c r="B44" s="173" t="s">
        <v>359</v>
      </c>
      <c r="C44" s="158" t="s">
        <v>320</v>
      </c>
      <c r="D44" s="427">
        <v>20</v>
      </c>
      <c r="E44" s="529">
        <v>959.58</v>
      </c>
      <c r="F44" s="143" t="s">
        <v>207</v>
      </c>
      <c r="G44" s="537">
        <v>959.58</v>
      </c>
      <c r="H44" s="538">
        <v>959.58</v>
      </c>
      <c r="I44" s="538">
        <v>959.58</v>
      </c>
      <c r="J44" s="539">
        <v>959.58</v>
      </c>
      <c r="K44"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95958.000000000015</v>
      </c>
    </row>
    <row r="45" spans="1:11" ht="27.5" thickBot="1">
      <c r="A45" s="157" t="s">
        <v>607</v>
      </c>
      <c r="B45" s="140" t="s">
        <v>359</v>
      </c>
      <c r="C45" s="160" t="s">
        <v>322</v>
      </c>
      <c r="D45" s="427">
        <v>20</v>
      </c>
      <c r="E45" s="529">
        <v>40.11</v>
      </c>
      <c r="F45" s="143" t="s">
        <v>207</v>
      </c>
      <c r="G45" s="144" t="s">
        <v>207</v>
      </c>
      <c r="H45" s="145" t="s">
        <v>207</v>
      </c>
      <c r="I45" s="145" t="s">
        <v>207</v>
      </c>
      <c r="J45" s="146" t="s">
        <v>207</v>
      </c>
      <c r="K45" s="156">
        <f>TBL_Lot_2_Tim_Windows[[#This Row],[Volumes for evaluation purposes (for each band where applicable)]]*TBL_Lot_2_Tim_Windows[[#This Row],[Single window]]</f>
        <v>802.2</v>
      </c>
    </row>
    <row r="46" spans="1:11" ht="41" thickBot="1">
      <c r="A46" s="157" t="s">
        <v>606</v>
      </c>
      <c r="B46" s="140" t="s">
        <v>359</v>
      </c>
      <c r="C46" s="160" t="s">
        <v>324</v>
      </c>
      <c r="D46" s="427">
        <v>20</v>
      </c>
      <c r="E46" s="529">
        <v>4.5599999999999996</v>
      </c>
      <c r="F46" s="143" t="s">
        <v>207</v>
      </c>
      <c r="G46" s="144" t="s">
        <v>207</v>
      </c>
      <c r="H46" s="145" t="s">
        <v>207</v>
      </c>
      <c r="I46" s="145" t="s">
        <v>207</v>
      </c>
      <c r="J46" s="146" t="s">
        <v>207</v>
      </c>
      <c r="K46" s="156">
        <f>TBL_Lot_2_Tim_Windows[[#This Row],[Volumes for evaluation purposes (for each band where applicable)]]*TBL_Lot_2_Tim_Windows[[#This Row],[Single window]]</f>
        <v>91.199999999999989</v>
      </c>
    </row>
    <row r="47" spans="1:11" ht="27.5" thickBot="1">
      <c r="A47" s="161" t="s">
        <v>605</v>
      </c>
      <c r="B47" s="162" t="s">
        <v>359</v>
      </c>
      <c r="C47" s="160" t="s">
        <v>326</v>
      </c>
      <c r="D47" s="428">
        <v>30</v>
      </c>
      <c r="E47" s="529">
        <v>11.45</v>
      </c>
      <c r="F47" s="164" t="s">
        <v>207</v>
      </c>
      <c r="G47" s="165" t="s">
        <v>207</v>
      </c>
      <c r="H47" s="166" t="s">
        <v>207</v>
      </c>
      <c r="I47" s="166" t="s">
        <v>207</v>
      </c>
      <c r="J47" s="167" t="s">
        <v>207</v>
      </c>
      <c r="K47" s="156">
        <f>TBL_Lot_2_Tim_Windows[[#This Row],[Volumes for evaluation purposes (for each band where applicable)]]*TBL_Lot_2_Tim_Windows[[#This Row],[Single window]]</f>
        <v>343.5</v>
      </c>
    </row>
    <row r="48" spans="1:11" ht="14.5" thickBot="1">
      <c r="A48" s="153" t="s">
        <v>604</v>
      </c>
      <c r="B48" s="175" t="s">
        <v>368</v>
      </c>
      <c r="C48" s="158" t="s">
        <v>360</v>
      </c>
      <c r="D48" s="428">
        <v>30</v>
      </c>
      <c r="E48" s="529">
        <v>817.69</v>
      </c>
      <c r="F48" s="143" t="s">
        <v>207</v>
      </c>
      <c r="G48" s="533">
        <v>817.69</v>
      </c>
      <c r="H48" s="534">
        <v>817.69</v>
      </c>
      <c r="I48" s="534">
        <v>817.69</v>
      </c>
      <c r="J48" s="535">
        <v>817.69</v>
      </c>
      <c r="K48"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122653.5</v>
      </c>
    </row>
    <row r="49" spans="1:11" ht="14.5" thickBot="1">
      <c r="A49" s="157" t="s">
        <v>603</v>
      </c>
      <c r="B49" s="173" t="s">
        <v>368</v>
      </c>
      <c r="C49" s="158" t="s">
        <v>316</v>
      </c>
      <c r="D49" s="428">
        <v>30</v>
      </c>
      <c r="E49" s="529">
        <v>870.94</v>
      </c>
      <c r="F49" s="143" t="s">
        <v>207</v>
      </c>
      <c r="G49" s="537">
        <v>870.94</v>
      </c>
      <c r="H49" s="538">
        <v>870.94</v>
      </c>
      <c r="I49" s="538">
        <v>870.94</v>
      </c>
      <c r="J49" s="539">
        <v>870.94</v>
      </c>
      <c r="K49"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130641</v>
      </c>
    </row>
    <row r="50" spans="1:11" ht="14.5" thickBot="1">
      <c r="A50" s="157" t="s">
        <v>602</v>
      </c>
      <c r="B50" s="173" t="s">
        <v>368</v>
      </c>
      <c r="C50" s="158" t="s">
        <v>318</v>
      </c>
      <c r="D50" s="427">
        <v>20</v>
      </c>
      <c r="E50" s="529">
        <v>907.52</v>
      </c>
      <c r="F50" s="143" t="s">
        <v>207</v>
      </c>
      <c r="G50" s="537">
        <v>907.52</v>
      </c>
      <c r="H50" s="538">
        <v>907.52</v>
      </c>
      <c r="I50" s="538">
        <v>907.52</v>
      </c>
      <c r="J50" s="539">
        <v>907.52</v>
      </c>
      <c r="K50"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90752</v>
      </c>
    </row>
    <row r="51" spans="1:11" ht="14.5" thickBot="1">
      <c r="A51" s="157" t="s">
        <v>601</v>
      </c>
      <c r="B51" s="173" t="s">
        <v>368</v>
      </c>
      <c r="C51" s="158" t="s">
        <v>320</v>
      </c>
      <c r="D51" s="427">
        <v>20</v>
      </c>
      <c r="E51" s="529">
        <v>953.41</v>
      </c>
      <c r="F51" s="143" t="s">
        <v>207</v>
      </c>
      <c r="G51" s="537">
        <v>953.41</v>
      </c>
      <c r="H51" s="538">
        <v>953.41</v>
      </c>
      <c r="I51" s="538">
        <v>953.41</v>
      </c>
      <c r="J51" s="539">
        <v>953.41</v>
      </c>
      <c r="K51"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95341</v>
      </c>
    </row>
    <row r="52" spans="1:11" ht="14.5" thickBot="1">
      <c r="A52" s="157" t="s">
        <v>600</v>
      </c>
      <c r="B52" s="173" t="s">
        <v>368</v>
      </c>
      <c r="C52" s="158" t="s">
        <v>373</v>
      </c>
      <c r="D52" s="427">
        <v>20</v>
      </c>
      <c r="E52" s="529">
        <v>1000.36</v>
      </c>
      <c r="F52" s="143" t="s">
        <v>207</v>
      </c>
      <c r="G52" s="537">
        <v>1000.36</v>
      </c>
      <c r="H52" s="538">
        <v>1000.36</v>
      </c>
      <c r="I52" s="538">
        <v>1000.36</v>
      </c>
      <c r="J52" s="539">
        <v>1000.36</v>
      </c>
      <c r="K52"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100036</v>
      </c>
    </row>
    <row r="53" spans="1:11" ht="14.5" thickBot="1">
      <c r="A53" s="157" t="s">
        <v>599</v>
      </c>
      <c r="B53" s="173" t="s">
        <v>368</v>
      </c>
      <c r="C53" s="158" t="s">
        <v>375</v>
      </c>
      <c r="D53" s="427">
        <v>20</v>
      </c>
      <c r="E53" s="529">
        <v>1036.95</v>
      </c>
      <c r="F53" s="143" t="s">
        <v>207</v>
      </c>
      <c r="G53" s="537">
        <v>1036.95</v>
      </c>
      <c r="H53" s="538">
        <v>1036.95</v>
      </c>
      <c r="I53" s="538">
        <v>1036.95</v>
      </c>
      <c r="J53" s="539">
        <v>1036.95</v>
      </c>
      <c r="K53"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103695</v>
      </c>
    </row>
    <row r="54" spans="1:11" ht="27.5" thickBot="1">
      <c r="A54" s="157" t="s">
        <v>598</v>
      </c>
      <c r="B54" s="140" t="s">
        <v>368</v>
      </c>
      <c r="C54" s="160" t="s">
        <v>322</v>
      </c>
      <c r="D54" s="427">
        <v>20</v>
      </c>
      <c r="E54" s="529">
        <v>40.11</v>
      </c>
      <c r="F54" s="143" t="s">
        <v>207</v>
      </c>
      <c r="G54" s="144" t="s">
        <v>207</v>
      </c>
      <c r="H54" s="145" t="s">
        <v>207</v>
      </c>
      <c r="I54" s="145" t="s">
        <v>207</v>
      </c>
      <c r="J54" s="146" t="s">
        <v>207</v>
      </c>
      <c r="K54" s="156">
        <f>TBL_Lot_2_Tim_Windows[[#This Row],[Volumes for evaluation purposes (for each band where applicable)]]*TBL_Lot_2_Tim_Windows[[#This Row],[Single window]]</f>
        <v>802.2</v>
      </c>
    </row>
    <row r="55" spans="1:11" ht="41" thickBot="1">
      <c r="A55" s="157" t="s">
        <v>597</v>
      </c>
      <c r="B55" s="140" t="s">
        <v>368</v>
      </c>
      <c r="C55" s="160" t="s">
        <v>324</v>
      </c>
      <c r="D55" s="427">
        <v>20</v>
      </c>
      <c r="E55" s="529">
        <v>4.5599999999999996</v>
      </c>
      <c r="F55" s="143" t="s">
        <v>207</v>
      </c>
      <c r="G55" s="144" t="s">
        <v>207</v>
      </c>
      <c r="H55" s="145" t="s">
        <v>207</v>
      </c>
      <c r="I55" s="145" t="s">
        <v>207</v>
      </c>
      <c r="J55" s="146" t="s">
        <v>207</v>
      </c>
      <c r="K55" s="156">
        <f>TBL_Lot_2_Tim_Windows[[#This Row],[Volumes for evaluation purposes (for each band where applicable)]]*TBL_Lot_2_Tim_Windows[[#This Row],[Single window]]</f>
        <v>91.199999999999989</v>
      </c>
    </row>
    <row r="56" spans="1:11" ht="27.5" thickBot="1">
      <c r="A56" s="161" t="s">
        <v>596</v>
      </c>
      <c r="B56" s="162" t="s">
        <v>368</v>
      </c>
      <c r="C56" s="160" t="s">
        <v>326</v>
      </c>
      <c r="D56" s="428">
        <v>30</v>
      </c>
      <c r="E56" s="529">
        <v>11.45</v>
      </c>
      <c r="F56" s="164" t="s">
        <v>207</v>
      </c>
      <c r="G56" s="165" t="s">
        <v>207</v>
      </c>
      <c r="H56" s="166" t="s">
        <v>207</v>
      </c>
      <c r="I56" s="166" t="s">
        <v>207</v>
      </c>
      <c r="J56" s="167" t="s">
        <v>207</v>
      </c>
      <c r="K56" s="156">
        <f>TBL_Lot_2_Tim_Windows[[#This Row],[Volumes for evaluation purposes (for each band where applicable)]]*TBL_Lot_2_Tim_Windows[[#This Row],[Single window]]</f>
        <v>343.5</v>
      </c>
    </row>
    <row r="57" spans="1:11" ht="14.5" thickBot="1">
      <c r="A57" s="153" t="s">
        <v>595</v>
      </c>
      <c r="B57" s="175" t="s">
        <v>380</v>
      </c>
      <c r="C57" s="158" t="s">
        <v>381</v>
      </c>
      <c r="D57" s="428">
        <v>30</v>
      </c>
      <c r="E57" s="529">
        <v>739.65</v>
      </c>
      <c r="F57" s="532">
        <v>739.65</v>
      </c>
      <c r="G57" s="533">
        <v>739.65</v>
      </c>
      <c r="H57" s="534">
        <v>739.65</v>
      </c>
      <c r="I57" s="534">
        <v>739.65</v>
      </c>
      <c r="J57" s="535">
        <v>739.65</v>
      </c>
      <c r="K57"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133137</v>
      </c>
    </row>
    <row r="58" spans="1:11" ht="14.5" thickBot="1">
      <c r="A58" s="157" t="s">
        <v>594</v>
      </c>
      <c r="B58" s="173" t="s">
        <v>380</v>
      </c>
      <c r="C58" s="158" t="s">
        <v>318</v>
      </c>
      <c r="D58" s="428">
        <v>30</v>
      </c>
      <c r="E58" s="529">
        <v>785.91</v>
      </c>
      <c r="F58" s="536">
        <v>785.91</v>
      </c>
      <c r="G58" s="537">
        <v>785.91</v>
      </c>
      <c r="H58" s="538">
        <v>785.91</v>
      </c>
      <c r="I58" s="538">
        <v>785.91</v>
      </c>
      <c r="J58" s="539">
        <v>785.91</v>
      </c>
      <c r="K58"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141463.79999999999</v>
      </c>
    </row>
    <row r="59" spans="1:11" ht="14.5" thickBot="1">
      <c r="A59" s="157" t="s">
        <v>593</v>
      </c>
      <c r="B59" s="173" t="s">
        <v>380</v>
      </c>
      <c r="C59" s="158" t="s">
        <v>320</v>
      </c>
      <c r="D59" s="427">
        <v>20</v>
      </c>
      <c r="E59" s="529">
        <v>838.91</v>
      </c>
      <c r="F59" s="536">
        <v>838.91</v>
      </c>
      <c r="G59" s="537">
        <v>838.91</v>
      </c>
      <c r="H59" s="538">
        <v>838.91</v>
      </c>
      <c r="I59" s="538">
        <v>838.91</v>
      </c>
      <c r="J59" s="539">
        <v>838.91</v>
      </c>
      <c r="K59"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100669.2</v>
      </c>
    </row>
    <row r="60" spans="1:11" ht="27.5" thickBot="1">
      <c r="A60" s="157" t="s">
        <v>592</v>
      </c>
      <c r="B60" s="140" t="s">
        <v>380</v>
      </c>
      <c r="C60" s="160" t="s">
        <v>322</v>
      </c>
      <c r="D60" s="427">
        <v>20</v>
      </c>
      <c r="E60" s="529">
        <v>40.11</v>
      </c>
      <c r="F60" s="143" t="s">
        <v>207</v>
      </c>
      <c r="G60" s="144" t="s">
        <v>207</v>
      </c>
      <c r="H60" s="145" t="s">
        <v>207</v>
      </c>
      <c r="I60" s="145" t="s">
        <v>207</v>
      </c>
      <c r="J60" s="146" t="s">
        <v>207</v>
      </c>
      <c r="K60" s="156">
        <f>TBL_Lot_2_Tim_Windows[[#This Row],[Volumes for evaluation purposes (for each band where applicable)]]*TBL_Lot_2_Tim_Windows[[#This Row],[Single window]]</f>
        <v>802.2</v>
      </c>
    </row>
    <row r="61" spans="1:11" ht="41" thickBot="1">
      <c r="A61" s="161" t="s">
        <v>591</v>
      </c>
      <c r="B61" s="162" t="s">
        <v>380</v>
      </c>
      <c r="C61" s="160" t="s">
        <v>324</v>
      </c>
      <c r="D61" s="427">
        <v>20</v>
      </c>
      <c r="E61" s="529">
        <v>4.5599999999999996</v>
      </c>
      <c r="F61" s="164" t="s">
        <v>207</v>
      </c>
      <c r="G61" s="165" t="s">
        <v>207</v>
      </c>
      <c r="H61" s="166" t="s">
        <v>207</v>
      </c>
      <c r="I61" s="166" t="s">
        <v>207</v>
      </c>
      <c r="J61" s="167" t="s">
        <v>207</v>
      </c>
      <c r="K61" s="156">
        <f>TBL_Lot_2_Tim_Windows[[#This Row],[Volumes for evaluation purposes (for each band where applicable)]]*TBL_Lot_2_Tim_Windows[[#This Row],[Single window]]</f>
        <v>91.199999999999989</v>
      </c>
    </row>
    <row r="62" spans="1:11" ht="14.5" thickBot="1">
      <c r="A62" s="153" t="s">
        <v>590</v>
      </c>
      <c r="B62" s="175" t="s">
        <v>388</v>
      </c>
      <c r="C62" s="158" t="s">
        <v>360</v>
      </c>
      <c r="D62" s="428">
        <v>30</v>
      </c>
      <c r="E62" s="529">
        <v>736.17</v>
      </c>
      <c r="F62" s="143" t="s">
        <v>207</v>
      </c>
      <c r="G62" s="533">
        <v>736.17</v>
      </c>
      <c r="H62" s="534">
        <v>736.17</v>
      </c>
      <c r="I62" s="534">
        <v>736.17</v>
      </c>
      <c r="J62" s="535">
        <v>736.17</v>
      </c>
      <c r="K62"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110425.5</v>
      </c>
    </row>
    <row r="63" spans="1:11" ht="14.5" thickBot="1">
      <c r="A63" s="157" t="s">
        <v>589</v>
      </c>
      <c r="B63" s="173" t="s">
        <v>388</v>
      </c>
      <c r="C63" s="158" t="s">
        <v>316</v>
      </c>
      <c r="D63" s="428">
        <v>30</v>
      </c>
      <c r="E63" s="529">
        <v>788.36</v>
      </c>
      <c r="F63" s="143" t="s">
        <v>207</v>
      </c>
      <c r="G63" s="537">
        <v>788.36</v>
      </c>
      <c r="H63" s="538">
        <v>788.36</v>
      </c>
      <c r="I63" s="538">
        <v>788.36</v>
      </c>
      <c r="J63" s="539">
        <v>788.36</v>
      </c>
      <c r="K63"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118254</v>
      </c>
    </row>
    <row r="64" spans="1:11" ht="14.5" thickBot="1">
      <c r="A64" s="157" t="s">
        <v>588</v>
      </c>
      <c r="B64" s="173" t="s">
        <v>388</v>
      </c>
      <c r="C64" s="158" t="s">
        <v>318</v>
      </c>
      <c r="D64" s="427">
        <v>20</v>
      </c>
      <c r="E64" s="529">
        <v>817.21</v>
      </c>
      <c r="F64" s="143" t="s">
        <v>207</v>
      </c>
      <c r="G64" s="537">
        <v>817.21</v>
      </c>
      <c r="H64" s="538">
        <v>817.21</v>
      </c>
      <c r="I64" s="538">
        <v>817.21</v>
      </c>
      <c r="J64" s="539">
        <v>817.21</v>
      </c>
      <c r="K64"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81721</v>
      </c>
    </row>
    <row r="65" spans="1:11" ht="14.5" thickBot="1">
      <c r="A65" s="157" t="s">
        <v>587</v>
      </c>
      <c r="B65" s="173" t="s">
        <v>388</v>
      </c>
      <c r="C65" s="158" t="s">
        <v>320</v>
      </c>
      <c r="D65" s="427">
        <v>20</v>
      </c>
      <c r="E65" s="529">
        <v>849.82</v>
      </c>
      <c r="F65" s="143" t="s">
        <v>207</v>
      </c>
      <c r="G65" s="537">
        <v>849.82</v>
      </c>
      <c r="H65" s="538">
        <v>849.82</v>
      </c>
      <c r="I65" s="538">
        <v>849.82</v>
      </c>
      <c r="J65" s="539">
        <v>849.82</v>
      </c>
      <c r="K65"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84982</v>
      </c>
    </row>
    <row r="66" spans="1:11" ht="14.5" thickBot="1">
      <c r="A66" s="157" t="s">
        <v>586</v>
      </c>
      <c r="B66" s="173" t="s">
        <v>388</v>
      </c>
      <c r="C66" s="158" t="s">
        <v>373</v>
      </c>
      <c r="D66" s="427">
        <v>20</v>
      </c>
      <c r="E66" s="529">
        <v>887.07</v>
      </c>
      <c r="F66" s="143" t="s">
        <v>207</v>
      </c>
      <c r="G66" s="537">
        <v>887.07</v>
      </c>
      <c r="H66" s="538">
        <v>887.07</v>
      </c>
      <c r="I66" s="538">
        <v>887.07</v>
      </c>
      <c r="J66" s="539">
        <v>887.07</v>
      </c>
      <c r="K66"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88707</v>
      </c>
    </row>
    <row r="67" spans="1:11" ht="27.5" thickBot="1">
      <c r="A67" s="157" t="s">
        <v>585</v>
      </c>
      <c r="B67" s="140" t="s">
        <v>388</v>
      </c>
      <c r="C67" s="160" t="s">
        <v>322</v>
      </c>
      <c r="D67" s="427">
        <v>20</v>
      </c>
      <c r="E67" s="529">
        <v>40.11</v>
      </c>
      <c r="F67" s="143" t="s">
        <v>207</v>
      </c>
      <c r="G67" s="144" t="s">
        <v>207</v>
      </c>
      <c r="H67" s="145" t="s">
        <v>207</v>
      </c>
      <c r="I67" s="145" t="s">
        <v>207</v>
      </c>
      <c r="J67" s="146" t="s">
        <v>207</v>
      </c>
      <c r="K67" s="156">
        <f>TBL_Lot_2_Tim_Windows[[#This Row],[Volumes for evaluation purposes (for each band where applicable)]]*TBL_Lot_2_Tim_Windows[[#This Row],[Single window]]</f>
        <v>802.2</v>
      </c>
    </row>
    <row r="68" spans="1:11" ht="41" thickBot="1">
      <c r="A68" s="161" t="s">
        <v>584</v>
      </c>
      <c r="B68" s="162" t="s">
        <v>388</v>
      </c>
      <c r="C68" s="160" t="s">
        <v>324</v>
      </c>
      <c r="D68" s="427">
        <v>20</v>
      </c>
      <c r="E68" s="529">
        <v>4.5599999999999996</v>
      </c>
      <c r="F68" s="164" t="s">
        <v>207</v>
      </c>
      <c r="G68" s="165" t="s">
        <v>207</v>
      </c>
      <c r="H68" s="166" t="s">
        <v>207</v>
      </c>
      <c r="I68" s="166" t="s">
        <v>207</v>
      </c>
      <c r="J68" s="167" t="s">
        <v>207</v>
      </c>
      <c r="K68" s="156">
        <f>TBL_Lot_2_Tim_Windows[[#This Row],[Volumes for evaluation purposes (for each band where applicable)]]*TBL_Lot_2_Tim_Windows[[#This Row],[Single window]]</f>
        <v>91.199999999999989</v>
      </c>
    </row>
    <row r="69" spans="1:11" ht="14.5" thickBot="1">
      <c r="A69" s="153" t="s">
        <v>583</v>
      </c>
      <c r="B69" s="175" t="s">
        <v>396</v>
      </c>
      <c r="C69" s="158" t="s">
        <v>397</v>
      </c>
      <c r="D69" s="428">
        <v>30</v>
      </c>
      <c r="E69" s="529">
        <v>1119.8599999999999</v>
      </c>
      <c r="F69" s="143" t="s">
        <v>207</v>
      </c>
      <c r="G69" s="533">
        <v>1119.8599999999999</v>
      </c>
      <c r="H69" s="534">
        <v>1119.8599999999999</v>
      </c>
      <c r="I69" s="534">
        <v>1119.8599999999999</v>
      </c>
      <c r="J69" s="535">
        <v>1119.8599999999999</v>
      </c>
      <c r="K69"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167978.99999999997</v>
      </c>
    </row>
    <row r="70" spans="1:11" ht="14.5" thickBot="1">
      <c r="A70" s="157" t="s">
        <v>582</v>
      </c>
      <c r="B70" s="173" t="s">
        <v>396</v>
      </c>
      <c r="C70" s="158" t="s">
        <v>320</v>
      </c>
      <c r="D70" s="428">
        <v>30</v>
      </c>
      <c r="E70" s="529">
        <v>1169.3399999999999</v>
      </c>
      <c r="F70" s="143" t="s">
        <v>207</v>
      </c>
      <c r="G70" s="537">
        <v>1169.3399999999999</v>
      </c>
      <c r="H70" s="538">
        <v>1169.3399999999999</v>
      </c>
      <c r="I70" s="538">
        <v>1169.3399999999999</v>
      </c>
      <c r="J70" s="539">
        <v>1169.3399999999999</v>
      </c>
      <c r="K70"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175401</v>
      </c>
    </row>
    <row r="71" spans="1:11" ht="14.5" thickBot="1">
      <c r="A71" s="157" t="s">
        <v>581</v>
      </c>
      <c r="B71" s="173" t="s">
        <v>396</v>
      </c>
      <c r="C71" s="158" t="s">
        <v>373</v>
      </c>
      <c r="D71" s="427">
        <v>20</v>
      </c>
      <c r="E71" s="529">
        <v>1210.47</v>
      </c>
      <c r="F71" s="143" t="s">
        <v>207</v>
      </c>
      <c r="G71" s="537">
        <v>1210.47</v>
      </c>
      <c r="H71" s="538">
        <v>1210.47</v>
      </c>
      <c r="I71" s="538">
        <v>1210.47</v>
      </c>
      <c r="J71" s="539">
        <v>1210.47</v>
      </c>
      <c r="K71"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121047</v>
      </c>
    </row>
    <row r="72" spans="1:11" ht="14.5" thickBot="1">
      <c r="A72" s="157" t="s">
        <v>580</v>
      </c>
      <c r="B72" s="173" t="s">
        <v>396</v>
      </c>
      <c r="C72" s="158" t="s">
        <v>375</v>
      </c>
      <c r="D72" s="427">
        <v>20</v>
      </c>
      <c r="E72" s="529">
        <v>1256.6400000000001</v>
      </c>
      <c r="F72" s="143" t="s">
        <v>207</v>
      </c>
      <c r="G72" s="537">
        <v>1256.6400000000001</v>
      </c>
      <c r="H72" s="538">
        <v>1256.6400000000001</v>
      </c>
      <c r="I72" s="538">
        <v>1256.6400000000001</v>
      </c>
      <c r="J72" s="539">
        <v>1256.6400000000001</v>
      </c>
      <c r="K72"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125664.00000000001</v>
      </c>
    </row>
    <row r="73" spans="1:11" ht="14.5" thickBot="1">
      <c r="A73" s="157" t="s">
        <v>579</v>
      </c>
      <c r="B73" s="173" t="s">
        <v>396</v>
      </c>
      <c r="C73" s="158" t="s">
        <v>402</v>
      </c>
      <c r="D73" s="427">
        <v>20</v>
      </c>
      <c r="E73" s="529">
        <v>1316.18</v>
      </c>
      <c r="F73" s="143" t="s">
        <v>207</v>
      </c>
      <c r="G73" s="537">
        <v>1316.18</v>
      </c>
      <c r="H73" s="538">
        <v>1316.18</v>
      </c>
      <c r="I73" s="538">
        <v>1316.18</v>
      </c>
      <c r="J73" s="539">
        <v>1316.18</v>
      </c>
      <c r="K73"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131618</v>
      </c>
    </row>
    <row r="74" spans="1:11" ht="14.5" thickBot="1">
      <c r="A74" s="157" t="s">
        <v>578</v>
      </c>
      <c r="B74" s="173" t="s">
        <v>396</v>
      </c>
      <c r="C74" s="158" t="s">
        <v>404</v>
      </c>
      <c r="D74" s="427">
        <v>20</v>
      </c>
      <c r="E74" s="529">
        <v>1366.87</v>
      </c>
      <c r="F74" s="143" t="s">
        <v>207</v>
      </c>
      <c r="G74" s="537">
        <v>1366.87</v>
      </c>
      <c r="H74" s="538">
        <v>1366.87</v>
      </c>
      <c r="I74" s="538">
        <v>1366.87</v>
      </c>
      <c r="J74" s="539">
        <v>1366.87</v>
      </c>
      <c r="K74"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136687</v>
      </c>
    </row>
    <row r="75" spans="1:11" ht="14.5" thickBot="1">
      <c r="A75" s="157" t="s">
        <v>577</v>
      </c>
      <c r="B75" s="173" t="s">
        <v>396</v>
      </c>
      <c r="C75" s="158" t="s">
        <v>406</v>
      </c>
      <c r="D75" s="427">
        <v>20</v>
      </c>
      <c r="E75" s="529">
        <v>1416.82</v>
      </c>
      <c r="F75" s="143" t="s">
        <v>207</v>
      </c>
      <c r="G75" s="537">
        <v>1416.82</v>
      </c>
      <c r="H75" s="538">
        <v>1416.82</v>
      </c>
      <c r="I75" s="538">
        <v>1416.82</v>
      </c>
      <c r="J75" s="539">
        <v>1416.82</v>
      </c>
      <c r="K75"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141682</v>
      </c>
    </row>
    <row r="76" spans="1:11" ht="27.5" thickBot="1">
      <c r="A76" s="157" t="s">
        <v>576</v>
      </c>
      <c r="B76" s="140" t="s">
        <v>396</v>
      </c>
      <c r="C76" s="160" t="s">
        <v>322</v>
      </c>
      <c r="D76" s="427">
        <v>20</v>
      </c>
      <c r="E76" s="529">
        <v>40.11</v>
      </c>
      <c r="F76" s="143" t="s">
        <v>207</v>
      </c>
      <c r="G76" s="144" t="s">
        <v>207</v>
      </c>
      <c r="H76" s="145" t="s">
        <v>207</v>
      </c>
      <c r="I76" s="145" t="s">
        <v>207</v>
      </c>
      <c r="J76" s="146" t="s">
        <v>207</v>
      </c>
      <c r="K76" s="156">
        <f>TBL_Lot_2_Tim_Windows[[#This Row],[Volumes for evaluation purposes (for each band where applicable)]]*TBL_Lot_2_Tim_Windows[[#This Row],[Single window]]</f>
        <v>802.2</v>
      </c>
    </row>
    <row r="77" spans="1:11" ht="41" thickBot="1">
      <c r="A77" s="157" t="s">
        <v>575</v>
      </c>
      <c r="B77" s="140" t="s">
        <v>396</v>
      </c>
      <c r="C77" s="160" t="s">
        <v>324</v>
      </c>
      <c r="D77" s="427">
        <v>20</v>
      </c>
      <c r="E77" s="529">
        <v>4.5599999999999996</v>
      </c>
      <c r="F77" s="143" t="s">
        <v>207</v>
      </c>
      <c r="G77" s="144" t="s">
        <v>207</v>
      </c>
      <c r="H77" s="145" t="s">
        <v>207</v>
      </c>
      <c r="I77" s="145" t="s">
        <v>207</v>
      </c>
      <c r="J77" s="146" t="s">
        <v>207</v>
      </c>
      <c r="K77" s="156">
        <f>TBL_Lot_2_Tim_Windows[[#This Row],[Volumes for evaluation purposes (for each band where applicable)]]*TBL_Lot_2_Tim_Windows[[#This Row],[Single window]]</f>
        <v>91.199999999999989</v>
      </c>
    </row>
    <row r="78" spans="1:11" ht="27.5" thickBot="1">
      <c r="A78" s="161" t="s">
        <v>574</v>
      </c>
      <c r="B78" s="162" t="s">
        <v>396</v>
      </c>
      <c r="C78" s="160" t="s">
        <v>326</v>
      </c>
      <c r="D78" s="428">
        <v>30</v>
      </c>
      <c r="E78" s="529">
        <v>11.45</v>
      </c>
      <c r="F78" s="164" t="s">
        <v>207</v>
      </c>
      <c r="G78" s="165" t="s">
        <v>207</v>
      </c>
      <c r="H78" s="166" t="s">
        <v>207</v>
      </c>
      <c r="I78" s="166" t="s">
        <v>207</v>
      </c>
      <c r="J78" s="167" t="s">
        <v>207</v>
      </c>
      <c r="K78" s="156">
        <f>TBL_Lot_2_Tim_Windows[[#This Row],[Volumes for evaluation purposes (for each band where applicable)]]*TBL_Lot_2_Tim_Windows[[#This Row],[Single window]]</f>
        <v>343.5</v>
      </c>
    </row>
    <row r="79" spans="1:11" ht="14.5" thickBot="1">
      <c r="A79" s="153" t="s">
        <v>573</v>
      </c>
      <c r="B79" s="175" t="s">
        <v>411</v>
      </c>
      <c r="C79" s="158" t="s">
        <v>412</v>
      </c>
      <c r="D79" s="428">
        <v>30</v>
      </c>
      <c r="E79" s="529">
        <v>675.74</v>
      </c>
      <c r="F79" s="532">
        <v>675.74</v>
      </c>
      <c r="G79" s="533">
        <v>675.74</v>
      </c>
      <c r="H79" s="534">
        <v>675.74</v>
      </c>
      <c r="I79" s="534">
        <v>675.74</v>
      </c>
      <c r="J79" s="535">
        <v>675.74</v>
      </c>
      <c r="K79"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121633.2</v>
      </c>
    </row>
    <row r="80" spans="1:11" ht="14.5" thickBot="1">
      <c r="A80" s="157" t="s">
        <v>572</v>
      </c>
      <c r="B80" s="173" t="s">
        <v>411</v>
      </c>
      <c r="C80" s="158" t="s">
        <v>314</v>
      </c>
      <c r="D80" s="428">
        <v>30</v>
      </c>
      <c r="E80" s="529">
        <v>722.46</v>
      </c>
      <c r="F80" s="536">
        <v>722.46</v>
      </c>
      <c r="G80" s="537">
        <v>722.46</v>
      </c>
      <c r="H80" s="538">
        <v>722.46</v>
      </c>
      <c r="I80" s="538">
        <v>722.46</v>
      </c>
      <c r="J80" s="539">
        <v>722.46</v>
      </c>
      <c r="K80"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130042.80000000002</v>
      </c>
    </row>
    <row r="81" spans="1:11" ht="14.5" thickBot="1">
      <c r="A81" s="157" t="s">
        <v>571</v>
      </c>
      <c r="B81" s="173" t="s">
        <v>411</v>
      </c>
      <c r="C81" s="158" t="s">
        <v>316</v>
      </c>
      <c r="D81" s="427">
        <v>20</v>
      </c>
      <c r="E81" s="529">
        <v>769.94</v>
      </c>
      <c r="F81" s="536">
        <v>769.94</v>
      </c>
      <c r="G81" s="537">
        <v>769.94</v>
      </c>
      <c r="H81" s="538">
        <v>769.94</v>
      </c>
      <c r="I81" s="538">
        <v>769.94</v>
      </c>
      <c r="J81" s="539">
        <v>769.94</v>
      </c>
      <c r="K81"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92392.8</v>
      </c>
    </row>
    <row r="82" spans="1:11" ht="14.5" thickBot="1">
      <c r="A82" s="157" t="s">
        <v>570</v>
      </c>
      <c r="B82" s="173" t="s">
        <v>411</v>
      </c>
      <c r="C82" s="158" t="s">
        <v>318</v>
      </c>
      <c r="D82" s="427">
        <v>20</v>
      </c>
      <c r="E82" s="529">
        <v>804.85</v>
      </c>
      <c r="F82" s="536">
        <v>804.85</v>
      </c>
      <c r="G82" s="537">
        <v>804.85</v>
      </c>
      <c r="H82" s="538">
        <v>804.85</v>
      </c>
      <c r="I82" s="538">
        <v>804.85</v>
      </c>
      <c r="J82" s="539">
        <v>804.85</v>
      </c>
      <c r="K82"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96582</v>
      </c>
    </row>
    <row r="83" spans="1:11" ht="14.5" thickBot="1">
      <c r="A83" s="157" t="s">
        <v>569</v>
      </c>
      <c r="B83" s="173" t="s">
        <v>411</v>
      </c>
      <c r="C83" s="158" t="s">
        <v>320</v>
      </c>
      <c r="D83" s="427">
        <v>20</v>
      </c>
      <c r="E83" s="529">
        <v>847.53</v>
      </c>
      <c r="F83" s="536">
        <v>847.53</v>
      </c>
      <c r="G83" s="537">
        <v>847.53</v>
      </c>
      <c r="H83" s="538">
        <v>847.53</v>
      </c>
      <c r="I83" s="538">
        <v>847.53</v>
      </c>
      <c r="J83" s="539">
        <v>847.53</v>
      </c>
      <c r="K83"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101703.6</v>
      </c>
    </row>
    <row r="84" spans="1:11" ht="27.5" thickBot="1">
      <c r="A84" s="157" t="s">
        <v>568</v>
      </c>
      <c r="B84" s="140" t="s">
        <v>411</v>
      </c>
      <c r="C84" s="160" t="s">
        <v>322</v>
      </c>
      <c r="D84" s="427">
        <v>20</v>
      </c>
      <c r="E84" s="529">
        <v>40.11</v>
      </c>
      <c r="F84" s="143" t="s">
        <v>207</v>
      </c>
      <c r="G84" s="144" t="s">
        <v>207</v>
      </c>
      <c r="H84" s="145" t="s">
        <v>207</v>
      </c>
      <c r="I84" s="145" t="s">
        <v>207</v>
      </c>
      <c r="J84" s="146" t="s">
        <v>207</v>
      </c>
      <c r="K84" s="156">
        <f>TBL_Lot_2_Tim_Windows[[#This Row],[Volumes for evaluation purposes (for each band where applicable)]]*TBL_Lot_2_Tim_Windows[[#This Row],[Single window]]</f>
        <v>802.2</v>
      </c>
    </row>
    <row r="85" spans="1:11" ht="41" thickBot="1">
      <c r="A85" s="157" t="s">
        <v>567</v>
      </c>
      <c r="B85" s="140" t="s">
        <v>411</v>
      </c>
      <c r="C85" s="160" t="s">
        <v>324</v>
      </c>
      <c r="D85" s="427">
        <v>20</v>
      </c>
      <c r="E85" s="529">
        <v>4.5599999999999996</v>
      </c>
      <c r="F85" s="143" t="s">
        <v>207</v>
      </c>
      <c r="G85" s="144" t="s">
        <v>207</v>
      </c>
      <c r="H85" s="145" t="s">
        <v>207</v>
      </c>
      <c r="I85" s="145" t="s">
        <v>207</v>
      </c>
      <c r="J85" s="146" t="s">
        <v>207</v>
      </c>
      <c r="K85" s="156">
        <f>TBL_Lot_2_Tim_Windows[[#This Row],[Volumes for evaluation purposes (for each band where applicable)]]*TBL_Lot_2_Tim_Windows[[#This Row],[Single window]]</f>
        <v>91.199999999999989</v>
      </c>
    </row>
    <row r="86" spans="1:11" ht="27.5" thickBot="1">
      <c r="A86" s="161" t="s">
        <v>566</v>
      </c>
      <c r="B86" s="162" t="s">
        <v>411</v>
      </c>
      <c r="C86" s="160" t="s">
        <v>326</v>
      </c>
      <c r="D86" s="428">
        <v>30</v>
      </c>
      <c r="E86" s="529">
        <v>11.45</v>
      </c>
      <c r="F86" s="164" t="s">
        <v>207</v>
      </c>
      <c r="G86" s="165" t="s">
        <v>207</v>
      </c>
      <c r="H86" s="166" t="s">
        <v>207</v>
      </c>
      <c r="I86" s="166" t="s">
        <v>207</v>
      </c>
      <c r="J86" s="167" t="s">
        <v>207</v>
      </c>
      <c r="K86" s="156">
        <f>TBL_Lot_2_Tim_Windows[[#This Row],[Volumes for evaluation purposes (for each band where applicable)]]*TBL_Lot_2_Tim_Windows[[#This Row],[Single window]]</f>
        <v>343.5</v>
      </c>
    </row>
    <row r="87" spans="1:11" ht="14.5" thickBot="1">
      <c r="A87" s="153" t="s">
        <v>565</v>
      </c>
      <c r="B87" s="175" t="s">
        <v>421</v>
      </c>
      <c r="C87" s="158" t="s">
        <v>422</v>
      </c>
      <c r="D87" s="428">
        <v>30</v>
      </c>
      <c r="E87" s="529">
        <v>1006.32</v>
      </c>
      <c r="F87" s="532">
        <v>1006.32</v>
      </c>
      <c r="G87" s="533">
        <v>1006.32</v>
      </c>
      <c r="H87" s="534">
        <v>1006.32</v>
      </c>
      <c r="I87" s="534">
        <v>1006.32</v>
      </c>
      <c r="J87" s="535">
        <v>1006.32</v>
      </c>
      <c r="K87"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181137.6</v>
      </c>
    </row>
    <row r="88" spans="1:11" ht="14.5" thickBot="1">
      <c r="A88" s="157" t="s">
        <v>564</v>
      </c>
      <c r="B88" s="173" t="s">
        <v>421</v>
      </c>
      <c r="C88" s="158" t="s">
        <v>373</v>
      </c>
      <c r="D88" s="428">
        <v>30</v>
      </c>
      <c r="E88" s="529">
        <v>1044.7</v>
      </c>
      <c r="F88" s="536">
        <v>1044.7</v>
      </c>
      <c r="G88" s="537">
        <v>1044.7</v>
      </c>
      <c r="H88" s="538">
        <v>1044.7</v>
      </c>
      <c r="I88" s="538">
        <v>1044.7</v>
      </c>
      <c r="J88" s="539">
        <v>1044.7</v>
      </c>
      <c r="K88"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188046</v>
      </c>
    </row>
    <row r="89" spans="1:11" ht="14.5" thickBot="1">
      <c r="A89" s="157" t="s">
        <v>563</v>
      </c>
      <c r="B89" s="173" t="s">
        <v>421</v>
      </c>
      <c r="C89" s="158" t="s">
        <v>375</v>
      </c>
      <c r="D89" s="427">
        <v>20</v>
      </c>
      <c r="E89" s="529">
        <v>1082.3800000000001</v>
      </c>
      <c r="F89" s="536">
        <v>1082.3800000000001</v>
      </c>
      <c r="G89" s="537">
        <v>1082.3800000000001</v>
      </c>
      <c r="H89" s="538">
        <v>1082.3800000000001</v>
      </c>
      <c r="I89" s="538">
        <v>1082.3800000000001</v>
      </c>
      <c r="J89" s="539">
        <v>1082.3800000000001</v>
      </c>
      <c r="K89"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129885.60000000002</v>
      </c>
    </row>
    <row r="90" spans="1:11" ht="14.5" thickBot="1">
      <c r="A90" s="157" t="s">
        <v>562</v>
      </c>
      <c r="B90" s="173" t="s">
        <v>421</v>
      </c>
      <c r="C90" s="158" t="s">
        <v>402</v>
      </c>
      <c r="D90" s="427">
        <v>20</v>
      </c>
      <c r="E90" s="529">
        <v>1124.72</v>
      </c>
      <c r="F90" s="536">
        <v>1124.72</v>
      </c>
      <c r="G90" s="537">
        <v>1124.72</v>
      </c>
      <c r="H90" s="538">
        <v>1124.72</v>
      </c>
      <c r="I90" s="538">
        <v>1124.72</v>
      </c>
      <c r="J90" s="539">
        <v>1124.72</v>
      </c>
      <c r="K90"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134966.39999999999</v>
      </c>
    </row>
    <row r="91" spans="1:11" ht="14.5" thickBot="1">
      <c r="A91" s="157" t="s">
        <v>561</v>
      </c>
      <c r="B91" s="173" t="s">
        <v>421</v>
      </c>
      <c r="C91" s="158" t="s">
        <v>404</v>
      </c>
      <c r="D91" s="427">
        <v>20</v>
      </c>
      <c r="E91" s="529">
        <v>1163.0999999999999</v>
      </c>
      <c r="F91" s="536">
        <v>1163.0999999999999</v>
      </c>
      <c r="G91" s="537">
        <v>1163.0999999999999</v>
      </c>
      <c r="H91" s="538">
        <v>1163.0999999999999</v>
      </c>
      <c r="I91" s="538">
        <v>1163.0999999999999</v>
      </c>
      <c r="J91" s="539">
        <v>1163.0999999999999</v>
      </c>
      <c r="K91" s="156">
        <f>SUM(TBL_Lot_2_Tim_Windows[[#This Row],[Volumes for evaluation purposes (for each band where applicable)]]*TBL_Lot_2_Tim_Windows[[#This Row],[Single window]])+(TBL_Lot_2_Tim_Windows[[#This Row],[Volumes for evaluation purposes (for each band where applicable)]]*TBL_Lot_2_Tim_Windows[[#This Row],[Single property
Tilt and turn]])+(TBL_Lot_2_Tim_Windows[[#This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139572</v>
      </c>
    </row>
    <row r="92" spans="1:11" ht="27.5" thickBot="1">
      <c r="A92" s="157" t="s">
        <v>560</v>
      </c>
      <c r="B92" s="140" t="s">
        <v>421</v>
      </c>
      <c r="C92" s="160" t="s">
        <v>322</v>
      </c>
      <c r="D92" s="427">
        <v>20</v>
      </c>
      <c r="E92" s="529">
        <v>40.11</v>
      </c>
      <c r="F92" s="143" t="s">
        <v>207</v>
      </c>
      <c r="G92" s="144" t="s">
        <v>207</v>
      </c>
      <c r="H92" s="145" t="s">
        <v>207</v>
      </c>
      <c r="I92" s="145" t="s">
        <v>207</v>
      </c>
      <c r="J92" s="146" t="s">
        <v>207</v>
      </c>
      <c r="K92" s="156">
        <f>TBL_Lot_2_Tim_Windows[[#This Row],[Volumes for evaluation purposes (for each band where applicable)]]*TBL_Lot_2_Tim_Windows[[#This Row],[Single window]]</f>
        <v>802.2</v>
      </c>
    </row>
    <row r="93" spans="1:11" ht="41" thickBot="1">
      <c r="A93" s="157" t="s">
        <v>559</v>
      </c>
      <c r="B93" s="140" t="s">
        <v>421</v>
      </c>
      <c r="C93" s="160" t="s">
        <v>324</v>
      </c>
      <c r="D93" s="427">
        <v>20</v>
      </c>
      <c r="E93" s="529">
        <v>4.5599999999999996</v>
      </c>
      <c r="F93" s="143" t="s">
        <v>207</v>
      </c>
      <c r="G93" s="144" t="s">
        <v>207</v>
      </c>
      <c r="H93" s="145" t="s">
        <v>207</v>
      </c>
      <c r="I93" s="145" t="s">
        <v>207</v>
      </c>
      <c r="J93" s="146" t="s">
        <v>207</v>
      </c>
      <c r="K93" s="156">
        <f>TBL_Lot_2_Tim_Windows[[#This Row],[Volumes for evaluation purposes (for each band where applicable)]]*TBL_Lot_2_Tim_Windows[[#This Row],[Single window]]</f>
        <v>91.199999999999989</v>
      </c>
    </row>
    <row r="94" spans="1:11" ht="27.5" thickBot="1">
      <c r="A94" s="161" t="s">
        <v>558</v>
      </c>
      <c r="B94" s="162" t="s">
        <v>421</v>
      </c>
      <c r="C94" s="160" t="s">
        <v>326</v>
      </c>
      <c r="D94" s="428">
        <v>30</v>
      </c>
      <c r="E94" s="529">
        <v>11.45</v>
      </c>
      <c r="F94" s="164" t="s">
        <v>207</v>
      </c>
      <c r="G94" s="165" t="s">
        <v>207</v>
      </c>
      <c r="H94" s="166" t="s">
        <v>207</v>
      </c>
      <c r="I94" s="166" t="s">
        <v>207</v>
      </c>
      <c r="J94" s="167" t="s">
        <v>207</v>
      </c>
      <c r="K94" s="156">
        <f>TBL_Lot_2_Tim_Windows[[#This Row],[Volumes for evaluation purposes (for each band where applicable)]]*TBL_Lot_2_Tim_Windows[[#This Row],[Single window]]</f>
        <v>343.5</v>
      </c>
    </row>
    <row r="95" spans="1:11" ht="14.5" thickBot="1">
      <c r="A95" s="153" t="s">
        <v>557</v>
      </c>
      <c r="B95" s="175" t="s">
        <v>431</v>
      </c>
      <c r="C95" s="158" t="s">
        <v>422</v>
      </c>
      <c r="D95" s="428">
        <v>30</v>
      </c>
      <c r="E95" s="529">
        <v>951.85</v>
      </c>
      <c r="F95" s="143" t="s">
        <v>207</v>
      </c>
      <c r="G95" s="533">
        <v>951.85</v>
      </c>
      <c r="H95" s="534">
        <v>951.85</v>
      </c>
      <c r="I95" s="534">
        <v>951.85</v>
      </c>
      <c r="J95" s="535">
        <v>951.85</v>
      </c>
      <c r="K95"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142777.5</v>
      </c>
    </row>
    <row r="96" spans="1:11" ht="14.5" thickBot="1">
      <c r="A96" s="157" t="s">
        <v>556</v>
      </c>
      <c r="B96" s="173" t="s">
        <v>431</v>
      </c>
      <c r="C96" s="158" t="s">
        <v>373</v>
      </c>
      <c r="D96" s="428">
        <v>30</v>
      </c>
      <c r="E96" s="529">
        <v>999.82</v>
      </c>
      <c r="F96" s="143" t="s">
        <v>207</v>
      </c>
      <c r="G96" s="537">
        <v>999.82</v>
      </c>
      <c r="H96" s="538">
        <v>999.82</v>
      </c>
      <c r="I96" s="538">
        <v>999.82</v>
      </c>
      <c r="J96" s="539">
        <v>999.82</v>
      </c>
      <c r="K96"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149973</v>
      </c>
    </row>
    <row r="97" spans="1:11" ht="14.5" thickBot="1">
      <c r="A97" s="157" t="s">
        <v>555</v>
      </c>
      <c r="B97" s="173" t="s">
        <v>431</v>
      </c>
      <c r="C97" s="158" t="s">
        <v>375</v>
      </c>
      <c r="D97" s="427">
        <v>20</v>
      </c>
      <c r="E97" s="529">
        <v>1045.31</v>
      </c>
      <c r="F97" s="143" t="s">
        <v>207</v>
      </c>
      <c r="G97" s="537">
        <v>1045.31</v>
      </c>
      <c r="H97" s="538">
        <v>1045.31</v>
      </c>
      <c r="I97" s="538">
        <v>1045.31</v>
      </c>
      <c r="J97" s="539">
        <v>1045.31</v>
      </c>
      <c r="K97"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104530.99999999999</v>
      </c>
    </row>
    <row r="98" spans="1:11" ht="14.5" thickBot="1">
      <c r="A98" s="157" t="s">
        <v>554</v>
      </c>
      <c r="B98" s="173" t="s">
        <v>431</v>
      </c>
      <c r="C98" s="158" t="s">
        <v>402</v>
      </c>
      <c r="D98" s="427">
        <v>20</v>
      </c>
      <c r="E98" s="529">
        <v>1080.32</v>
      </c>
      <c r="F98" s="143" t="s">
        <v>207</v>
      </c>
      <c r="G98" s="537">
        <v>1080.32</v>
      </c>
      <c r="H98" s="538">
        <v>1080.32</v>
      </c>
      <c r="I98" s="538">
        <v>1080.32</v>
      </c>
      <c r="J98" s="539">
        <v>1080.32</v>
      </c>
      <c r="K98"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108031.99999999999</v>
      </c>
    </row>
    <row r="99" spans="1:11" ht="27.5" thickBot="1">
      <c r="A99" s="157" t="s">
        <v>553</v>
      </c>
      <c r="B99" s="140" t="s">
        <v>431</v>
      </c>
      <c r="C99" s="160" t="s">
        <v>322</v>
      </c>
      <c r="D99" s="427">
        <v>20</v>
      </c>
      <c r="E99" s="529">
        <v>40.11</v>
      </c>
      <c r="F99" s="143" t="s">
        <v>207</v>
      </c>
      <c r="G99" s="144" t="s">
        <v>207</v>
      </c>
      <c r="H99" s="145" t="s">
        <v>207</v>
      </c>
      <c r="I99" s="145" t="s">
        <v>207</v>
      </c>
      <c r="J99" s="146" t="s">
        <v>207</v>
      </c>
      <c r="K99" s="156">
        <f>TBL_Lot_2_Tim_Windows[[#This Row],[Volumes for evaluation purposes (for each band where applicable)]]*TBL_Lot_2_Tim_Windows[[#This Row],[Single window]]</f>
        <v>802.2</v>
      </c>
    </row>
    <row r="100" spans="1:11" ht="41" thickBot="1">
      <c r="A100" s="161" t="s">
        <v>552</v>
      </c>
      <c r="B100" s="162" t="s">
        <v>431</v>
      </c>
      <c r="C100" s="160" t="s">
        <v>324</v>
      </c>
      <c r="D100" s="427">
        <v>20</v>
      </c>
      <c r="E100" s="529">
        <v>4.5599999999999996</v>
      </c>
      <c r="F100" s="143" t="s">
        <v>207</v>
      </c>
      <c r="G100" s="165" t="s">
        <v>207</v>
      </c>
      <c r="H100" s="166" t="s">
        <v>207</v>
      </c>
      <c r="I100" s="166" t="s">
        <v>207</v>
      </c>
      <c r="J100" s="167" t="s">
        <v>207</v>
      </c>
      <c r="K100" s="156">
        <f>TBL_Lot_2_Tim_Windows[[#This Row],[Volumes for evaluation purposes (for each band where applicable)]]*TBL_Lot_2_Tim_Windows[[#This Row],[Single window]]</f>
        <v>91.199999999999989</v>
      </c>
    </row>
    <row r="101" spans="1:11" ht="14.5" thickBot="1">
      <c r="A101" s="153" t="s">
        <v>551</v>
      </c>
      <c r="B101" s="175" t="s">
        <v>438</v>
      </c>
      <c r="C101" s="158" t="s">
        <v>422</v>
      </c>
      <c r="D101" s="428">
        <v>30</v>
      </c>
      <c r="E101" s="529">
        <v>1091.3800000000001</v>
      </c>
      <c r="F101" s="143" t="s">
        <v>207</v>
      </c>
      <c r="G101" s="533">
        <v>1091.3800000000001</v>
      </c>
      <c r="H101" s="534">
        <v>1091.3800000000001</v>
      </c>
      <c r="I101" s="534">
        <v>1091.3800000000001</v>
      </c>
      <c r="J101" s="535">
        <v>1091.3800000000001</v>
      </c>
      <c r="K101"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163707</v>
      </c>
    </row>
    <row r="102" spans="1:11" ht="14.5" thickBot="1">
      <c r="A102" s="157" t="s">
        <v>550</v>
      </c>
      <c r="B102" s="173" t="s">
        <v>438</v>
      </c>
      <c r="C102" s="158" t="s">
        <v>373</v>
      </c>
      <c r="D102" s="428">
        <v>30</v>
      </c>
      <c r="E102" s="529">
        <v>1133.31</v>
      </c>
      <c r="F102" s="143" t="s">
        <v>207</v>
      </c>
      <c r="G102" s="537">
        <v>1133.31</v>
      </c>
      <c r="H102" s="538">
        <v>1133.31</v>
      </c>
      <c r="I102" s="538">
        <v>1133.31</v>
      </c>
      <c r="J102" s="539">
        <v>1133.31</v>
      </c>
      <c r="K102"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169996.49999999997</v>
      </c>
    </row>
    <row r="103" spans="1:11" ht="14.5" thickBot="1">
      <c r="A103" s="157" t="s">
        <v>549</v>
      </c>
      <c r="B103" s="173" t="s">
        <v>438</v>
      </c>
      <c r="C103" s="158" t="s">
        <v>375</v>
      </c>
      <c r="D103" s="427">
        <v>20</v>
      </c>
      <c r="E103" s="529">
        <v>1219.6400000000001</v>
      </c>
      <c r="F103" s="143" t="s">
        <v>207</v>
      </c>
      <c r="G103" s="537">
        <v>1219.6400000000001</v>
      </c>
      <c r="H103" s="538">
        <v>1219.6400000000001</v>
      </c>
      <c r="I103" s="538">
        <v>1219.6400000000001</v>
      </c>
      <c r="J103" s="539">
        <v>1219.6400000000001</v>
      </c>
      <c r="K103"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121964.00000000001</v>
      </c>
    </row>
    <row r="104" spans="1:11" ht="14.5" thickBot="1">
      <c r="A104" s="157" t="s">
        <v>548</v>
      </c>
      <c r="B104" s="173" t="s">
        <v>438</v>
      </c>
      <c r="C104" s="158" t="s">
        <v>402</v>
      </c>
      <c r="D104" s="427">
        <v>20</v>
      </c>
      <c r="E104" s="529">
        <v>733.83</v>
      </c>
      <c r="F104" s="143" t="s">
        <v>207</v>
      </c>
      <c r="G104" s="537">
        <v>733.83</v>
      </c>
      <c r="H104" s="538">
        <v>733.83</v>
      </c>
      <c r="I104" s="538">
        <v>733.83</v>
      </c>
      <c r="J104" s="539">
        <v>733.83</v>
      </c>
      <c r="K104"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73383</v>
      </c>
    </row>
    <row r="105" spans="1:11" ht="27.5" thickBot="1">
      <c r="A105" s="157" t="s">
        <v>547</v>
      </c>
      <c r="B105" s="140" t="s">
        <v>438</v>
      </c>
      <c r="C105" s="160" t="s">
        <v>322</v>
      </c>
      <c r="D105" s="427">
        <v>20</v>
      </c>
      <c r="E105" s="529">
        <v>40.11</v>
      </c>
      <c r="F105" s="143" t="s">
        <v>207</v>
      </c>
      <c r="G105" s="144" t="s">
        <v>207</v>
      </c>
      <c r="H105" s="145" t="s">
        <v>207</v>
      </c>
      <c r="I105" s="145" t="s">
        <v>207</v>
      </c>
      <c r="J105" s="146" t="s">
        <v>207</v>
      </c>
      <c r="K105" s="156">
        <f>TBL_Lot_2_Tim_Windows[[#This Row],[Volumes for evaluation purposes (for each band where applicable)]]*TBL_Lot_2_Tim_Windows[[#This Row],[Single window]]</f>
        <v>802.2</v>
      </c>
    </row>
    <row r="106" spans="1:11" ht="41" thickBot="1">
      <c r="A106" s="161" t="s">
        <v>546</v>
      </c>
      <c r="B106" s="162" t="s">
        <v>438</v>
      </c>
      <c r="C106" s="160" t="s">
        <v>324</v>
      </c>
      <c r="D106" s="427">
        <v>20</v>
      </c>
      <c r="E106" s="529">
        <v>4.5599999999999996</v>
      </c>
      <c r="F106" s="143" t="s">
        <v>207</v>
      </c>
      <c r="G106" s="165" t="s">
        <v>207</v>
      </c>
      <c r="H106" s="166" t="s">
        <v>207</v>
      </c>
      <c r="I106" s="166" t="s">
        <v>207</v>
      </c>
      <c r="J106" s="167" t="s">
        <v>207</v>
      </c>
      <c r="K106" s="156">
        <f>TBL_Lot_2_Tim_Windows[[#This Row],[Volumes for evaluation purposes (for each band where applicable)]]*TBL_Lot_2_Tim_Windows[[#This Row],[Single window]]</f>
        <v>91.199999999999989</v>
      </c>
    </row>
    <row r="107" spans="1:11" ht="14.5" thickBot="1">
      <c r="A107" s="153" t="s">
        <v>545</v>
      </c>
      <c r="B107" s="175" t="s">
        <v>445</v>
      </c>
      <c r="C107" s="158" t="s">
        <v>422</v>
      </c>
      <c r="D107" s="428">
        <v>30</v>
      </c>
      <c r="E107" s="529">
        <v>813.58</v>
      </c>
      <c r="F107" s="143" t="s">
        <v>207</v>
      </c>
      <c r="G107" s="533">
        <v>813.58</v>
      </c>
      <c r="H107" s="534">
        <v>813.58</v>
      </c>
      <c r="I107" s="534">
        <v>813.58</v>
      </c>
      <c r="J107" s="535">
        <v>813.58</v>
      </c>
      <c r="K107"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122037</v>
      </c>
    </row>
    <row r="108" spans="1:11" ht="14.5" thickBot="1">
      <c r="A108" s="157" t="s">
        <v>544</v>
      </c>
      <c r="B108" s="173" t="s">
        <v>445</v>
      </c>
      <c r="C108" s="158" t="s">
        <v>373</v>
      </c>
      <c r="D108" s="428">
        <v>30</v>
      </c>
      <c r="E108" s="529">
        <v>853.27</v>
      </c>
      <c r="F108" s="143" t="s">
        <v>207</v>
      </c>
      <c r="G108" s="537">
        <v>853.27</v>
      </c>
      <c r="H108" s="538">
        <v>853.27</v>
      </c>
      <c r="I108" s="538">
        <v>853.27</v>
      </c>
      <c r="J108" s="539">
        <v>853.27</v>
      </c>
      <c r="K108"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127990.5</v>
      </c>
    </row>
    <row r="109" spans="1:11" ht="14.5" thickBot="1">
      <c r="A109" s="157" t="s">
        <v>543</v>
      </c>
      <c r="B109" s="173" t="s">
        <v>445</v>
      </c>
      <c r="C109" s="158" t="s">
        <v>375</v>
      </c>
      <c r="D109" s="427">
        <v>20</v>
      </c>
      <c r="E109" s="529">
        <v>892.02</v>
      </c>
      <c r="F109" s="143" t="s">
        <v>207</v>
      </c>
      <c r="G109" s="537">
        <v>892.02</v>
      </c>
      <c r="H109" s="538">
        <v>892.02</v>
      </c>
      <c r="I109" s="538">
        <v>892.02</v>
      </c>
      <c r="J109" s="539">
        <v>892.02</v>
      </c>
      <c r="K109"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89202</v>
      </c>
    </row>
    <row r="110" spans="1:11" ht="14.5" thickBot="1">
      <c r="A110" s="157" t="s">
        <v>542</v>
      </c>
      <c r="B110" s="173" t="s">
        <v>445</v>
      </c>
      <c r="C110" s="158" t="s">
        <v>402</v>
      </c>
      <c r="D110" s="427">
        <v>20</v>
      </c>
      <c r="E110" s="529">
        <v>1052.3399999999999</v>
      </c>
      <c r="F110" s="143" t="s">
        <v>207</v>
      </c>
      <c r="G110" s="537">
        <v>1052.3399999999999</v>
      </c>
      <c r="H110" s="538">
        <v>1052.3399999999999</v>
      </c>
      <c r="I110" s="538">
        <v>1052.3399999999999</v>
      </c>
      <c r="J110" s="539">
        <v>1052.3399999999999</v>
      </c>
      <c r="K110"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105234</v>
      </c>
    </row>
    <row r="111" spans="1:11" ht="14.5" thickBot="1">
      <c r="A111" s="157" t="s">
        <v>541</v>
      </c>
      <c r="B111" s="173" t="s">
        <v>445</v>
      </c>
      <c r="C111" s="158" t="s">
        <v>404</v>
      </c>
      <c r="D111" s="427">
        <v>20</v>
      </c>
      <c r="E111" s="529">
        <v>988.23</v>
      </c>
      <c r="F111" s="143" t="s">
        <v>207</v>
      </c>
      <c r="G111" s="537">
        <v>988.23</v>
      </c>
      <c r="H111" s="538">
        <v>988.23</v>
      </c>
      <c r="I111" s="538">
        <v>988.23</v>
      </c>
      <c r="J111" s="539">
        <v>988.23</v>
      </c>
      <c r="K111"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98823</v>
      </c>
    </row>
    <row r="112" spans="1:11" ht="27.5" thickBot="1">
      <c r="A112" s="157" t="s">
        <v>540</v>
      </c>
      <c r="B112" s="140" t="s">
        <v>445</v>
      </c>
      <c r="C112" s="160" t="s">
        <v>322</v>
      </c>
      <c r="D112" s="427">
        <v>20</v>
      </c>
      <c r="E112" s="529">
        <v>40.11</v>
      </c>
      <c r="F112" s="143" t="s">
        <v>207</v>
      </c>
      <c r="G112" s="144" t="s">
        <v>207</v>
      </c>
      <c r="H112" s="145" t="s">
        <v>207</v>
      </c>
      <c r="I112" s="145" t="s">
        <v>207</v>
      </c>
      <c r="J112" s="146" t="s">
        <v>207</v>
      </c>
      <c r="K112" s="156">
        <f>TBL_Lot_2_Tim_Windows[[#This Row],[Volumes for evaluation purposes (for each band where applicable)]]*TBL_Lot_2_Tim_Windows[[#This Row],[Single window]]</f>
        <v>802.2</v>
      </c>
    </row>
    <row r="113" spans="1:11" ht="41" thickBot="1">
      <c r="A113" s="161" t="s">
        <v>539</v>
      </c>
      <c r="B113" s="162" t="s">
        <v>445</v>
      </c>
      <c r="C113" s="160" t="s">
        <v>324</v>
      </c>
      <c r="D113" s="427">
        <v>20</v>
      </c>
      <c r="E113" s="529">
        <v>4.5599999999999996</v>
      </c>
      <c r="F113" s="143" t="s">
        <v>207</v>
      </c>
      <c r="G113" s="165" t="s">
        <v>207</v>
      </c>
      <c r="H113" s="166" t="s">
        <v>207</v>
      </c>
      <c r="I113" s="166" t="s">
        <v>207</v>
      </c>
      <c r="J113" s="167" t="s">
        <v>207</v>
      </c>
      <c r="K113" s="156">
        <f>TBL_Lot_2_Tim_Windows[[#This Row],[Volumes for evaluation purposes (for each band where applicable)]]*TBL_Lot_2_Tim_Windows[[#This Row],[Single window]]</f>
        <v>91.199999999999989</v>
      </c>
    </row>
    <row r="114" spans="1:11" ht="14.5" thickBot="1">
      <c r="A114" s="153" t="s">
        <v>538</v>
      </c>
      <c r="B114" s="175" t="s">
        <v>453</v>
      </c>
      <c r="C114" s="158" t="s">
        <v>422</v>
      </c>
      <c r="D114" s="428">
        <v>30</v>
      </c>
      <c r="E114" s="529">
        <v>1028.78</v>
      </c>
      <c r="F114" s="143" t="s">
        <v>207</v>
      </c>
      <c r="G114" s="533">
        <v>1028.78</v>
      </c>
      <c r="H114" s="534">
        <v>1028.78</v>
      </c>
      <c r="I114" s="534">
        <v>1028.78</v>
      </c>
      <c r="J114" s="535">
        <v>1028.78</v>
      </c>
      <c r="K114"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154317</v>
      </c>
    </row>
    <row r="115" spans="1:11" ht="14.5" thickBot="1">
      <c r="A115" s="157" t="s">
        <v>537</v>
      </c>
      <c r="B115" s="173" t="s">
        <v>453</v>
      </c>
      <c r="C115" s="158" t="s">
        <v>373</v>
      </c>
      <c r="D115" s="428">
        <v>30</v>
      </c>
      <c r="E115" s="529">
        <v>1072.07</v>
      </c>
      <c r="F115" s="143" t="s">
        <v>207</v>
      </c>
      <c r="G115" s="537">
        <v>1072.07</v>
      </c>
      <c r="H115" s="538">
        <v>1072.07</v>
      </c>
      <c r="I115" s="538">
        <v>1072.07</v>
      </c>
      <c r="J115" s="539">
        <v>1072.07</v>
      </c>
      <c r="K115"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160810.5</v>
      </c>
    </row>
    <row r="116" spans="1:11" ht="14.5" thickBot="1">
      <c r="A116" s="157" t="s">
        <v>536</v>
      </c>
      <c r="B116" s="173" t="s">
        <v>453</v>
      </c>
      <c r="C116" s="158" t="s">
        <v>375</v>
      </c>
      <c r="D116" s="427">
        <v>20</v>
      </c>
      <c r="E116" s="529">
        <v>1103.01</v>
      </c>
      <c r="F116" s="143" t="s">
        <v>207</v>
      </c>
      <c r="G116" s="537">
        <v>1103.01</v>
      </c>
      <c r="H116" s="538">
        <v>1103.01</v>
      </c>
      <c r="I116" s="538">
        <v>1103.01</v>
      </c>
      <c r="J116" s="539">
        <v>1103.01</v>
      </c>
      <c r="K116"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110301</v>
      </c>
    </row>
    <row r="117" spans="1:11" ht="14.5" thickBot="1">
      <c r="A117" s="157" t="s">
        <v>535</v>
      </c>
      <c r="B117" s="173" t="s">
        <v>453</v>
      </c>
      <c r="C117" s="158" t="s">
        <v>402</v>
      </c>
      <c r="D117" s="427">
        <v>20</v>
      </c>
      <c r="E117" s="529">
        <v>1140.9100000000001</v>
      </c>
      <c r="F117" s="143" t="s">
        <v>207</v>
      </c>
      <c r="G117" s="537">
        <v>1140.9100000000001</v>
      </c>
      <c r="H117" s="538">
        <v>1140.9100000000001</v>
      </c>
      <c r="I117" s="538">
        <v>1140.9100000000001</v>
      </c>
      <c r="J117" s="539">
        <v>1140.9100000000001</v>
      </c>
      <c r="K117"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114091</v>
      </c>
    </row>
    <row r="118" spans="1:11" ht="14.5" thickBot="1">
      <c r="A118" s="157" t="s">
        <v>534</v>
      </c>
      <c r="B118" s="173" t="s">
        <v>453</v>
      </c>
      <c r="C118" s="158" t="s">
        <v>404</v>
      </c>
      <c r="D118" s="427">
        <v>20</v>
      </c>
      <c r="E118" s="529">
        <v>1177.0899999999999</v>
      </c>
      <c r="F118" s="143" t="s">
        <v>207</v>
      </c>
      <c r="G118" s="537">
        <v>1177.0899999999999</v>
      </c>
      <c r="H118" s="538">
        <v>1177.0899999999999</v>
      </c>
      <c r="I118" s="538">
        <v>1177.0899999999999</v>
      </c>
      <c r="J118" s="539">
        <v>1177.0899999999999</v>
      </c>
      <c r="K118"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117709</v>
      </c>
    </row>
    <row r="119" spans="1:11" ht="14.5" thickBot="1">
      <c r="A119" s="157" t="s">
        <v>533</v>
      </c>
      <c r="B119" s="173" t="s">
        <v>453</v>
      </c>
      <c r="C119" s="158" t="s">
        <v>406</v>
      </c>
      <c r="D119" s="427">
        <v>20</v>
      </c>
      <c r="E119" s="529">
        <v>1216.02</v>
      </c>
      <c r="F119" s="143" t="s">
        <v>207</v>
      </c>
      <c r="G119" s="537">
        <v>1216.02</v>
      </c>
      <c r="H119" s="538">
        <v>1216.02</v>
      </c>
      <c r="I119" s="538">
        <v>1216.02</v>
      </c>
      <c r="J119" s="539">
        <v>1216.02</v>
      </c>
      <c r="K119"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121602</v>
      </c>
    </row>
    <row r="120" spans="1:11" ht="14.5" thickBot="1">
      <c r="A120" s="157" t="s">
        <v>532</v>
      </c>
      <c r="B120" s="173" t="s">
        <v>453</v>
      </c>
      <c r="C120" s="158" t="s">
        <v>460</v>
      </c>
      <c r="D120" s="427">
        <v>20</v>
      </c>
      <c r="E120" s="529">
        <v>1252.2</v>
      </c>
      <c r="F120" s="143" t="s">
        <v>207</v>
      </c>
      <c r="G120" s="537">
        <v>1252.2</v>
      </c>
      <c r="H120" s="538">
        <v>1252.2</v>
      </c>
      <c r="I120" s="538">
        <v>1252.2</v>
      </c>
      <c r="J120" s="539">
        <v>1252.2</v>
      </c>
      <c r="K120"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125220</v>
      </c>
    </row>
    <row r="121" spans="1:11" ht="14.5" thickBot="1">
      <c r="A121" s="157" t="s">
        <v>531</v>
      </c>
      <c r="B121" s="173" t="s">
        <v>453</v>
      </c>
      <c r="C121" s="158" t="s">
        <v>462</v>
      </c>
      <c r="D121" s="427">
        <v>20</v>
      </c>
      <c r="E121" s="529">
        <v>1254.5</v>
      </c>
      <c r="F121" s="143" t="s">
        <v>207</v>
      </c>
      <c r="G121" s="537">
        <v>1254.5</v>
      </c>
      <c r="H121" s="538">
        <v>1254.5</v>
      </c>
      <c r="I121" s="538">
        <v>1254.5</v>
      </c>
      <c r="J121" s="539">
        <v>1254.5</v>
      </c>
      <c r="K121"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125450</v>
      </c>
    </row>
    <row r="122" spans="1:11" ht="27.5" thickBot="1">
      <c r="A122" s="157" t="s">
        <v>530</v>
      </c>
      <c r="B122" s="176" t="s">
        <v>453</v>
      </c>
      <c r="C122" s="160" t="s">
        <v>322</v>
      </c>
      <c r="D122" s="427">
        <v>20</v>
      </c>
      <c r="E122" s="529">
        <v>40.11</v>
      </c>
      <c r="F122" s="143" t="s">
        <v>207</v>
      </c>
      <c r="G122" s="144" t="s">
        <v>207</v>
      </c>
      <c r="H122" s="145" t="s">
        <v>207</v>
      </c>
      <c r="I122" s="145" t="s">
        <v>207</v>
      </c>
      <c r="J122" s="146" t="s">
        <v>207</v>
      </c>
      <c r="K122" s="156">
        <f>TBL_Lot_2_Tim_Windows[[#This Row],[Volumes for evaluation purposes (for each band where applicable)]]*TBL_Lot_2_Tim_Windows[[#This Row],[Single window]]</f>
        <v>802.2</v>
      </c>
    </row>
    <row r="123" spans="1:11" ht="41" thickBot="1">
      <c r="A123" s="157" t="s">
        <v>529</v>
      </c>
      <c r="B123" s="176" t="s">
        <v>453</v>
      </c>
      <c r="C123" s="160" t="s">
        <v>324</v>
      </c>
      <c r="D123" s="427">
        <v>20</v>
      </c>
      <c r="E123" s="529">
        <v>4.5599999999999996</v>
      </c>
      <c r="F123" s="143" t="s">
        <v>207</v>
      </c>
      <c r="G123" s="144" t="s">
        <v>207</v>
      </c>
      <c r="H123" s="145" t="s">
        <v>207</v>
      </c>
      <c r="I123" s="145" t="s">
        <v>207</v>
      </c>
      <c r="J123" s="146" t="s">
        <v>207</v>
      </c>
      <c r="K123" s="156">
        <f>TBL_Lot_2_Tim_Windows[[#This Row],[Volumes for evaluation purposes (for each band where applicable)]]*TBL_Lot_2_Tim_Windows[[#This Row],[Single window]]</f>
        <v>91.199999999999989</v>
      </c>
    </row>
    <row r="124" spans="1:11" ht="27.5" thickBot="1">
      <c r="A124" s="157" t="s">
        <v>528</v>
      </c>
      <c r="B124" s="176" t="s">
        <v>453</v>
      </c>
      <c r="C124" s="160" t="s">
        <v>326</v>
      </c>
      <c r="D124" s="428">
        <v>30</v>
      </c>
      <c r="E124" s="529">
        <v>11.45</v>
      </c>
      <c r="F124" s="143" t="s">
        <v>207</v>
      </c>
      <c r="G124" s="144" t="s">
        <v>207</v>
      </c>
      <c r="H124" s="145" t="s">
        <v>207</v>
      </c>
      <c r="I124" s="145" t="s">
        <v>207</v>
      </c>
      <c r="J124" s="146" t="s">
        <v>207</v>
      </c>
      <c r="K124" s="156">
        <f>TBL_Lot_2_Tim_Windows[[#This Row],[Volumes for evaluation purposes (for each band where applicable)]]*TBL_Lot_2_Tim_Windows[[#This Row],[Single window]]</f>
        <v>343.5</v>
      </c>
    </row>
    <row r="125" spans="1:11" ht="27.5" thickBot="1">
      <c r="A125" s="161" t="s">
        <v>527</v>
      </c>
      <c r="B125" s="177" t="s">
        <v>453</v>
      </c>
      <c r="C125" s="577" t="s">
        <v>467</v>
      </c>
      <c r="D125" s="428">
        <v>30</v>
      </c>
      <c r="E125" s="529">
        <v>56.54</v>
      </c>
      <c r="F125" s="143" t="s">
        <v>207</v>
      </c>
      <c r="G125" s="165" t="s">
        <v>207</v>
      </c>
      <c r="H125" s="166" t="s">
        <v>207</v>
      </c>
      <c r="I125" s="166" t="s">
        <v>207</v>
      </c>
      <c r="J125" s="167" t="s">
        <v>207</v>
      </c>
      <c r="K125" s="156">
        <f>TBL_Lot_2_Tim_Windows[[#This Row],[Volumes for evaluation purposes (for each band where applicable)]]*TBL_Lot_2_Tim_Windows[[#This Row],[Single window]]</f>
        <v>1696.2</v>
      </c>
    </row>
    <row r="126" spans="1:11" ht="14.5" thickBot="1">
      <c r="A126" s="153" t="s">
        <v>526</v>
      </c>
      <c r="B126" s="175" t="s">
        <v>469</v>
      </c>
      <c r="C126" s="158" t="s">
        <v>470</v>
      </c>
      <c r="D126" s="428">
        <v>30</v>
      </c>
      <c r="E126" s="529">
        <v>1292.6500000000001</v>
      </c>
      <c r="F126" s="143" t="s">
        <v>207</v>
      </c>
      <c r="G126" s="533">
        <v>1292.6500000000001</v>
      </c>
      <c r="H126" s="534">
        <v>1292.6500000000001</v>
      </c>
      <c r="I126" s="534">
        <v>1292.6500000000001</v>
      </c>
      <c r="J126" s="535">
        <v>1292.6500000000001</v>
      </c>
      <c r="K126"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193897.5</v>
      </c>
    </row>
    <row r="127" spans="1:11" ht="14.5" thickBot="1">
      <c r="A127" s="157" t="s">
        <v>525</v>
      </c>
      <c r="B127" s="173" t="s">
        <v>469</v>
      </c>
      <c r="C127" s="158" t="s">
        <v>375</v>
      </c>
      <c r="D127" s="429">
        <v>30</v>
      </c>
      <c r="E127" s="529">
        <v>1331.55</v>
      </c>
      <c r="F127" s="143" t="s">
        <v>207</v>
      </c>
      <c r="G127" s="537">
        <v>1331.55</v>
      </c>
      <c r="H127" s="538">
        <v>1331.55</v>
      </c>
      <c r="I127" s="538">
        <v>1331.55</v>
      </c>
      <c r="J127" s="539">
        <v>1331.55</v>
      </c>
      <c r="K127"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199732.5</v>
      </c>
    </row>
    <row r="128" spans="1:11" ht="14.5" thickBot="1">
      <c r="A128" s="157" t="s">
        <v>524</v>
      </c>
      <c r="B128" s="173" t="s">
        <v>469</v>
      </c>
      <c r="C128" s="158" t="s">
        <v>402</v>
      </c>
      <c r="D128" s="427">
        <v>20</v>
      </c>
      <c r="E128" s="529">
        <v>1369.66</v>
      </c>
      <c r="F128" s="143" t="s">
        <v>207</v>
      </c>
      <c r="G128" s="537">
        <v>1369.66</v>
      </c>
      <c r="H128" s="538">
        <v>1369.66</v>
      </c>
      <c r="I128" s="538">
        <v>1369.66</v>
      </c>
      <c r="J128" s="539">
        <v>1369.66</v>
      </c>
      <c r="K128"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136966</v>
      </c>
    </row>
    <row r="129" spans="1:11" ht="14.5" thickBot="1">
      <c r="A129" s="157" t="s">
        <v>523</v>
      </c>
      <c r="B129" s="173" t="s">
        <v>469</v>
      </c>
      <c r="C129" s="158" t="s">
        <v>404</v>
      </c>
      <c r="D129" s="427">
        <v>20</v>
      </c>
      <c r="E129" s="529">
        <v>703.47</v>
      </c>
      <c r="F129" s="143" t="s">
        <v>207</v>
      </c>
      <c r="G129" s="537">
        <v>703.47</v>
      </c>
      <c r="H129" s="538">
        <v>703.47</v>
      </c>
      <c r="I129" s="538">
        <v>703.47</v>
      </c>
      <c r="J129" s="539">
        <v>703.47</v>
      </c>
      <c r="K129"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70347</v>
      </c>
    </row>
    <row r="130" spans="1:11" ht="27.5" thickBot="1">
      <c r="A130" s="157" t="s">
        <v>522</v>
      </c>
      <c r="B130" s="176" t="s">
        <v>469</v>
      </c>
      <c r="C130" s="160" t="s">
        <v>322</v>
      </c>
      <c r="D130" s="427">
        <v>20</v>
      </c>
      <c r="E130" s="529">
        <v>40.11</v>
      </c>
      <c r="F130" s="143" t="s">
        <v>207</v>
      </c>
      <c r="G130" s="144" t="s">
        <v>207</v>
      </c>
      <c r="H130" s="145" t="s">
        <v>207</v>
      </c>
      <c r="I130" s="145" t="s">
        <v>207</v>
      </c>
      <c r="J130" s="146" t="s">
        <v>207</v>
      </c>
      <c r="K130" s="156">
        <f>TBL_Lot_2_Tim_Windows[[#This Row],[Volumes for evaluation purposes (for each band where applicable)]]*TBL_Lot_2_Tim_Windows[[#This Row],[Single window]]</f>
        <v>802.2</v>
      </c>
    </row>
    <row r="131" spans="1:11" ht="41" thickBot="1">
      <c r="A131" s="157" t="s">
        <v>521</v>
      </c>
      <c r="B131" s="176" t="s">
        <v>469</v>
      </c>
      <c r="C131" s="160" t="s">
        <v>324</v>
      </c>
      <c r="D131" s="427">
        <v>20</v>
      </c>
      <c r="E131" s="529">
        <v>4.5599999999999996</v>
      </c>
      <c r="F131" s="143" t="s">
        <v>207</v>
      </c>
      <c r="G131" s="144" t="s">
        <v>207</v>
      </c>
      <c r="H131" s="145" t="s">
        <v>207</v>
      </c>
      <c r="I131" s="145" t="s">
        <v>207</v>
      </c>
      <c r="J131" s="146" t="s">
        <v>207</v>
      </c>
      <c r="K131" s="156">
        <f>TBL_Lot_2_Tim_Windows[[#This Row],[Volumes for evaluation purposes (for each band where applicable)]]*TBL_Lot_2_Tim_Windows[[#This Row],[Single window]]</f>
        <v>91.199999999999989</v>
      </c>
    </row>
    <row r="132" spans="1:11" ht="27.5" thickBot="1">
      <c r="A132" s="157" t="s">
        <v>520</v>
      </c>
      <c r="B132" s="176" t="s">
        <v>469</v>
      </c>
      <c r="C132" s="160" t="s">
        <v>326</v>
      </c>
      <c r="D132" s="428">
        <v>30</v>
      </c>
      <c r="E132" s="529">
        <v>11.45</v>
      </c>
      <c r="F132" s="143" t="s">
        <v>207</v>
      </c>
      <c r="G132" s="144" t="s">
        <v>207</v>
      </c>
      <c r="H132" s="145" t="s">
        <v>207</v>
      </c>
      <c r="I132" s="145" t="s">
        <v>207</v>
      </c>
      <c r="J132" s="146" t="s">
        <v>207</v>
      </c>
      <c r="K132" s="156">
        <f>TBL_Lot_2_Tim_Windows[[#This Row],[Volumes for evaluation purposes (for each band where applicable)]]*TBL_Lot_2_Tim_Windows[[#This Row],[Single window]]</f>
        <v>343.5</v>
      </c>
    </row>
    <row r="133" spans="1:11" ht="27.5" thickBot="1">
      <c r="A133" s="161" t="s">
        <v>519</v>
      </c>
      <c r="B133" s="177" t="s">
        <v>469</v>
      </c>
      <c r="C133" s="577" t="s">
        <v>467</v>
      </c>
      <c r="D133" s="428">
        <v>30</v>
      </c>
      <c r="E133" s="529">
        <v>56.54</v>
      </c>
      <c r="F133" s="143" t="s">
        <v>207</v>
      </c>
      <c r="G133" s="165" t="s">
        <v>207</v>
      </c>
      <c r="H133" s="166" t="s">
        <v>207</v>
      </c>
      <c r="I133" s="166" t="s">
        <v>207</v>
      </c>
      <c r="J133" s="167" t="s">
        <v>207</v>
      </c>
      <c r="K133" s="156">
        <f>TBL_Lot_2_Tim_Windows[[#This Row],[Volumes for evaluation purposes (for each band where applicable)]]*TBL_Lot_2_Tim_Windows[[#This Row],[Single window]]</f>
        <v>1696.2</v>
      </c>
    </row>
    <row r="134" spans="1:11" ht="14.5" thickBot="1">
      <c r="A134" s="202" t="s">
        <v>518</v>
      </c>
      <c r="B134" s="172" t="s">
        <v>479</v>
      </c>
      <c r="C134" s="158" t="s">
        <v>360</v>
      </c>
      <c r="D134" s="428">
        <v>30</v>
      </c>
      <c r="E134" s="529">
        <v>746.49</v>
      </c>
      <c r="F134" s="143" t="s">
        <v>207</v>
      </c>
      <c r="G134" s="533">
        <v>746.49</v>
      </c>
      <c r="H134" s="534">
        <v>746.49</v>
      </c>
      <c r="I134" s="534">
        <v>746.49</v>
      </c>
      <c r="J134" s="535">
        <v>746.49</v>
      </c>
      <c r="K134"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111973.5</v>
      </c>
    </row>
    <row r="135" spans="1:11" ht="14.5" thickBot="1">
      <c r="A135" s="203" t="s">
        <v>517</v>
      </c>
      <c r="B135" s="140" t="s">
        <v>479</v>
      </c>
      <c r="C135" s="158" t="s">
        <v>316</v>
      </c>
      <c r="D135" s="429">
        <v>30</v>
      </c>
      <c r="E135" s="529">
        <v>945.27</v>
      </c>
      <c r="F135" s="143" t="s">
        <v>207</v>
      </c>
      <c r="G135" s="537">
        <v>945.27</v>
      </c>
      <c r="H135" s="538">
        <v>945.27</v>
      </c>
      <c r="I135" s="538">
        <v>945.27</v>
      </c>
      <c r="J135" s="539">
        <v>945.27</v>
      </c>
      <c r="K135"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141790.5</v>
      </c>
    </row>
    <row r="136" spans="1:11" ht="27.5" thickBot="1">
      <c r="A136" s="203" t="s">
        <v>516</v>
      </c>
      <c r="B136" s="173" t="s">
        <v>479</v>
      </c>
      <c r="C136" s="160" t="s">
        <v>322</v>
      </c>
      <c r="D136" s="427">
        <v>20</v>
      </c>
      <c r="E136" s="529">
        <v>40.11</v>
      </c>
      <c r="F136" s="143" t="s">
        <v>207</v>
      </c>
      <c r="G136" s="144" t="s">
        <v>207</v>
      </c>
      <c r="H136" s="145" t="s">
        <v>207</v>
      </c>
      <c r="I136" s="145" t="s">
        <v>207</v>
      </c>
      <c r="J136" s="146" t="s">
        <v>207</v>
      </c>
      <c r="K136" s="156">
        <f>TBL_Lot_2_Tim_Windows[[#This Row],[Volumes for evaluation purposes (for each band where applicable)]]*TBL_Lot_2_Tim_Windows[[#This Row],[Single window]]</f>
        <v>802.2</v>
      </c>
    </row>
    <row r="137" spans="1:11" ht="41" thickBot="1">
      <c r="A137" s="204" t="s">
        <v>515</v>
      </c>
      <c r="B137" s="147" t="s">
        <v>479</v>
      </c>
      <c r="C137" s="160" t="s">
        <v>324</v>
      </c>
      <c r="D137" s="427">
        <v>20</v>
      </c>
      <c r="E137" s="529">
        <v>4.5599999999999996</v>
      </c>
      <c r="F137" s="149" t="s">
        <v>207</v>
      </c>
      <c r="G137" s="150" t="s">
        <v>207</v>
      </c>
      <c r="H137" s="151" t="s">
        <v>207</v>
      </c>
      <c r="I137" s="151" t="s">
        <v>207</v>
      </c>
      <c r="J137" s="152" t="s">
        <v>207</v>
      </c>
      <c r="K137" s="156">
        <f>TBL_Lot_2_Tim_Windows[[#This Row],[Volumes for evaluation purposes (for each band where applicable)]]*TBL_Lot_2_Tim_Windows[[#This Row],[Single window]]</f>
        <v>91.199999999999989</v>
      </c>
    </row>
    <row r="138" spans="1:11" ht="14.5" thickBot="1">
      <c r="A138" s="140" t="s">
        <v>514</v>
      </c>
      <c r="B138" s="141" t="s">
        <v>484</v>
      </c>
      <c r="C138" s="158" t="s">
        <v>360</v>
      </c>
      <c r="D138" s="428">
        <v>30</v>
      </c>
      <c r="E138" s="529">
        <v>1009.25</v>
      </c>
      <c r="F138" s="149" t="s">
        <v>207</v>
      </c>
      <c r="G138" s="533">
        <v>1009.25</v>
      </c>
      <c r="H138" s="534">
        <v>1009.25</v>
      </c>
      <c r="I138" s="534">
        <v>1009.25</v>
      </c>
      <c r="J138" s="535">
        <v>1009.25</v>
      </c>
      <c r="K138"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151387.5</v>
      </c>
    </row>
    <row r="139" spans="1:11" ht="14.5" thickBot="1">
      <c r="A139" s="140" t="s">
        <v>513</v>
      </c>
      <c r="B139" s="141" t="s">
        <v>484</v>
      </c>
      <c r="C139" s="158" t="s">
        <v>316</v>
      </c>
      <c r="D139" s="428">
        <v>30</v>
      </c>
      <c r="E139" s="529">
        <v>1065.97</v>
      </c>
      <c r="F139" s="149" t="s">
        <v>207</v>
      </c>
      <c r="G139" s="537">
        <v>1065.97</v>
      </c>
      <c r="H139" s="538">
        <v>1065.97</v>
      </c>
      <c r="I139" s="538">
        <v>1065.97</v>
      </c>
      <c r="J139" s="539">
        <v>1065.97</v>
      </c>
      <c r="K139"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159895.5</v>
      </c>
    </row>
    <row r="140" spans="1:11" ht="14.5" thickBot="1">
      <c r="A140" s="140" t="s">
        <v>512</v>
      </c>
      <c r="B140" s="141" t="s">
        <v>484</v>
      </c>
      <c r="C140" s="158" t="s">
        <v>318</v>
      </c>
      <c r="D140" s="427">
        <v>50</v>
      </c>
      <c r="E140" s="529">
        <v>1127.77</v>
      </c>
      <c r="F140" s="149" t="s">
        <v>207</v>
      </c>
      <c r="G140" s="537">
        <v>1127.77</v>
      </c>
      <c r="H140" s="538">
        <v>1127.77</v>
      </c>
      <c r="I140" s="538">
        <v>1127.77</v>
      </c>
      <c r="J140" s="539">
        <v>1127.77</v>
      </c>
      <c r="K140"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281942.5</v>
      </c>
    </row>
    <row r="141" spans="1:11" ht="14.5" thickBot="1">
      <c r="A141" s="140" t="s">
        <v>511</v>
      </c>
      <c r="B141" s="141" t="s">
        <v>484</v>
      </c>
      <c r="C141" s="158" t="s">
        <v>320</v>
      </c>
      <c r="D141" s="427">
        <v>50</v>
      </c>
      <c r="E141" s="529">
        <v>1186.67</v>
      </c>
      <c r="F141" s="149" t="s">
        <v>207</v>
      </c>
      <c r="G141" s="537">
        <v>1186.67</v>
      </c>
      <c r="H141" s="538">
        <v>1186.67</v>
      </c>
      <c r="I141" s="538">
        <v>1186.67</v>
      </c>
      <c r="J141" s="539">
        <v>1186.67</v>
      </c>
      <c r="K141"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296667.5</v>
      </c>
    </row>
    <row r="142" spans="1:11" ht="14.5" thickBot="1">
      <c r="A142" s="140" t="s">
        <v>510</v>
      </c>
      <c r="B142" s="141" t="s">
        <v>484</v>
      </c>
      <c r="C142" s="158" t="s">
        <v>373</v>
      </c>
      <c r="D142" s="427">
        <v>50</v>
      </c>
      <c r="E142" s="529">
        <v>1244.0999999999999</v>
      </c>
      <c r="F142" s="149" t="s">
        <v>207</v>
      </c>
      <c r="G142" s="537">
        <v>1244.0999999999999</v>
      </c>
      <c r="H142" s="538">
        <v>1244.0999999999999</v>
      </c>
      <c r="I142" s="538">
        <v>1244.0999999999999</v>
      </c>
      <c r="J142" s="539">
        <v>1244.0999999999999</v>
      </c>
      <c r="K142"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311024.99999999994</v>
      </c>
    </row>
    <row r="143" spans="1:11" ht="14.5" thickBot="1">
      <c r="A143" s="140" t="s">
        <v>509</v>
      </c>
      <c r="B143" s="141" t="s">
        <v>484</v>
      </c>
      <c r="C143" s="158" t="s">
        <v>375</v>
      </c>
      <c r="D143" s="427">
        <v>50</v>
      </c>
      <c r="E143" s="529">
        <v>995.15</v>
      </c>
      <c r="F143" s="149" t="s">
        <v>207</v>
      </c>
      <c r="G143" s="537">
        <v>995.15</v>
      </c>
      <c r="H143" s="538">
        <v>995.15</v>
      </c>
      <c r="I143" s="538">
        <v>995.15</v>
      </c>
      <c r="J143" s="539">
        <v>995.15</v>
      </c>
      <c r="K143" s="156">
        <f>SUM(TBL_Lot_2_Tim_Windows[[#This Row],[Volumes for evaluation purposes (for each band where applicable)]]*TBL_Lot_2_Tim_Windows[[#This Row],[Single window]])+(TBL_Lot_2_Tim_Windows[[#This Row],[Volumes for evaluation purposes (for each band where applicable)]]*TBL_Lot_2_Tim_Windows[[#This Row],[2 to 10 windows]])+(TBL_Lot_2_Tim_Windows[[#This Row],[Volumes for evaluation purposes (for each band where applicable)]]*TBL_Lot_2_Tim_Windows[[#This Row],[11 to 25 windows]])+(TBL_Lot_2_Tim_Windows[[#This Row],[Volumes for evaluation purposes (for each band where applicable)]]*TBL_Lot_2_Tim_Windows[[#This Row],[26 to 50 windows]])+(TBL_Lot_2_Tim_Windows[[#This Row],[Volumes for evaluation purposes (for each band where applicable)]]*TBL_Lot_2_Tim_Windows[[#This Row],[51+ windows]])</f>
        <v>248787.5</v>
      </c>
    </row>
    <row r="144" spans="1:11" ht="27.5" thickBot="1">
      <c r="A144" s="140" t="s">
        <v>508</v>
      </c>
      <c r="B144" s="141" t="s">
        <v>484</v>
      </c>
      <c r="C144" s="160" t="s">
        <v>322</v>
      </c>
      <c r="D144" s="427">
        <v>50</v>
      </c>
      <c r="E144" s="529">
        <v>40.119999999999997</v>
      </c>
      <c r="F144" s="143" t="s">
        <v>207</v>
      </c>
      <c r="G144" s="144" t="s">
        <v>207</v>
      </c>
      <c r="H144" s="145" t="s">
        <v>207</v>
      </c>
      <c r="I144" s="145" t="s">
        <v>207</v>
      </c>
      <c r="J144" s="146" t="s">
        <v>207</v>
      </c>
      <c r="K144" s="156">
        <f>TBL_Lot_2_Tim_Windows[[#This Row],[Single window]]*TBL_Lot_2_Tim_Windows[[#This Row],[Volumes for evaluation purposes (for each band where applicable)]]</f>
        <v>2005.9999999999998</v>
      </c>
    </row>
    <row r="145" spans="1:15" ht="41" thickBot="1">
      <c r="A145" s="140" t="s">
        <v>507</v>
      </c>
      <c r="B145" s="141" t="s">
        <v>484</v>
      </c>
      <c r="C145" s="160" t="s">
        <v>324</v>
      </c>
      <c r="D145" s="427">
        <v>50</v>
      </c>
      <c r="E145" s="529">
        <v>4.5599999999999996</v>
      </c>
      <c r="F145" s="143" t="s">
        <v>207</v>
      </c>
      <c r="G145" s="144" t="s">
        <v>207</v>
      </c>
      <c r="H145" s="145" t="s">
        <v>207</v>
      </c>
      <c r="I145" s="145" t="s">
        <v>207</v>
      </c>
      <c r="J145" s="146" t="s">
        <v>207</v>
      </c>
      <c r="K145" s="156">
        <f>TBL_Lot_2_Tim_Windows[[#This Row],[Single window]]*TBL_Lot_2_Tim_Windows[[#This Row],[Volumes for evaluation purposes (for each band where applicable)]]</f>
        <v>227.99999999999997</v>
      </c>
    </row>
    <row r="146" spans="1:15" ht="27.5" thickBot="1">
      <c r="A146" s="147" t="s">
        <v>506</v>
      </c>
      <c r="B146" s="141" t="s">
        <v>484</v>
      </c>
      <c r="C146" s="160" t="s">
        <v>326</v>
      </c>
      <c r="D146" s="428">
        <v>50</v>
      </c>
      <c r="E146" s="529">
        <v>11.45</v>
      </c>
      <c r="F146" s="164" t="s">
        <v>207</v>
      </c>
      <c r="G146" s="165" t="s">
        <v>207</v>
      </c>
      <c r="H146" s="166" t="s">
        <v>207</v>
      </c>
      <c r="I146" s="166" t="s">
        <v>207</v>
      </c>
      <c r="J146" s="167" t="s">
        <v>207</v>
      </c>
      <c r="K146" s="156">
        <f>TBL_Lot_2_Tim_Windows[[#This Row],[Single window]]*TBL_Lot_2_Tim_Windows[[#This Row],[Volumes for evaluation purposes (for each band where applicable)]]</f>
        <v>572.5</v>
      </c>
    </row>
    <row r="147" spans="1:15" ht="27.5" thickBot="1">
      <c r="A147" s="200" t="s">
        <v>493</v>
      </c>
      <c r="B147" s="213" t="s">
        <v>494</v>
      </c>
      <c r="C147" s="194" t="s">
        <v>495</v>
      </c>
      <c r="D147" s="428">
        <v>50</v>
      </c>
      <c r="E147" s="578">
        <v>68.3</v>
      </c>
      <c r="F147" s="212" t="s">
        <v>207</v>
      </c>
      <c r="G147" s="205" t="s">
        <v>207</v>
      </c>
      <c r="H147" s="205" t="s">
        <v>207</v>
      </c>
      <c r="I147" s="205" t="s">
        <v>207</v>
      </c>
      <c r="J147" s="206" t="s">
        <v>207</v>
      </c>
      <c r="K147" s="156">
        <f>TBL_Lot_2_Tim_Windows[[#This Row],[Single window]]*TBL_Lot_2_Tim_Windows[[#This Row],[Volumes for evaluation purposes (for each band where applicable)]]</f>
        <v>3415</v>
      </c>
      <c r="L147" s="5"/>
      <c r="M147" s="5"/>
      <c r="N147" s="5"/>
      <c r="O147" s="5"/>
    </row>
    <row r="148" spans="1:15" ht="25" customHeight="1" thickBot="1">
      <c r="A148" s="140" t="s">
        <v>496</v>
      </c>
      <c r="B148" s="106" t="s">
        <v>494</v>
      </c>
      <c r="C148" s="160" t="s">
        <v>497</v>
      </c>
      <c r="D148" s="428">
        <v>50</v>
      </c>
      <c r="E148" s="578">
        <v>36.1</v>
      </c>
      <c r="F148" s="212" t="s">
        <v>207</v>
      </c>
      <c r="G148" s="205" t="s">
        <v>207</v>
      </c>
      <c r="H148" s="205" t="s">
        <v>207</v>
      </c>
      <c r="I148" s="205" t="s">
        <v>207</v>
      </c>
      <c r="J148" s="206" t="s">
        <v>207</v>
      </c>
      <c r="K148" s="156">
        <f>TBL_Lot_2_Tim_Windows[[#This Row],[Single window]]*TBL_Lot_2_Tim_Windows[[#This Row],[Volumes for evaluation purposes (for each band where applicable)]]</f>
        <v>1805</v>
      </c>
      <c r="L148" s="5"/>
      <c r="M148" s="5"/>
      <c r="N148" s="5"/>
      <c r="O148" s="5"/>
    </row>
    <row r="149" spans="1:15" ht="81.5" thickBot="1">
      <c r="A149" s="200" t="s">
        <v>498</v>
      </c>
      <c r="B149" s="213" t="s">
        <v>499</v>
      </c>
      <c r="C149" s="194" t="s">
        <v>2357</v>
      </c>
      <c r="D149" s="430">
        <v>50</v>
      </c>
      <c r="E149" s="578">
        <v>28.08</v>
      </c>
      <c r="F149" s="212" t="s">
        <v>207</v>
      </c>
      <c r="G149" s="205" t="s">
        <v>207</v>
      </c>
      <c r="H149" s="205" t="s">
        <v>207</v>
      </c>
      <c r="I149" s="205" t="s">
        <v>207</v>
      </c>
      <c r="J149" s="206" t="s">
        <v>207</v>
      </c>
      <c r="K149" s="156">
        <f>TBL_Lot_2_Tim_Windows[[#This Row],[Single window]]*TBL_Lot_2_Tim_Windows[[#This Row],[Volumes for evaluation purposes (for each band where applicable)]]</f>
        <v>1404</v>
      </c>
      <c r="L149" s="5"/>
      <c r="M149" s="5"/>
      <c r="N149" s="5"/>
      <c r="O149" s="5"/>
    </row>
    <row r="150" spans="1:15" ht="54.5" thickBot="1">
      <c r="A150" s="140" t="s">
        <v>500</v>
      </c>
      <c r="B150" s="106" t="s">
        <v>499</v>
      </c>
      <c r="C150" s="160" t="s">
        <v>501</v>
      </c>
      <c r="D150" s="428">
        <v>50</v>
      </c>
      <c r="E150" s="578">
        <v>20.059999999999999</v>
      </c>
      <c r="F150" s="212" t="s">
        <v>207</v>
      </c>
      <c r="G150" s="205" t="s">
        <v>207</v>
      </c>
      <c r="H150" s="205" t="s">
        <v>207</v>
      </c>
      <c r="I150" s="205" t="s">
        <v>207</v>
      </c>
      <c r="J150" s="206" t="s">
        <v>207</v>
      </c>
      <c r="K150" s="156">
        <f>TBL_Lot_2_Tim_Windows[[#This Row],[Single window]]*TBL_Lot_2_Tim_Windows[[#This Row],[Volumes for evaluation purposes (for each band where applicable)]]</f>
        <v>1002.9999999999999</v>
      </c>
      <c r="L150" s="5"/>
      <c r="M150" s="5"/>
      <c r="N150" s="5"/>
      <c r="O150" s="5"/>
    </row>
    <row r="151" spans="1:15" ht="54.5" thickBot="1">
      <c r="A151" s="207" t="s">
        <v>502</v>
      </c>
      <c r="B151" s="211" t="s">
        <v>499</v>
      </c>
      <c r="C151" s="424" t="s">
        <v>503</v>
      </c>
      <c r="D151" s="430">
        <v>50</v>
      </c>
      <c r="E151" s="579">
        <v>40.119999999999997</v>
      </c>
      <c r="F151" s="210" t="s">
        <v>207</v>
      </c>
      <c r="G151" s="208" t="s">
        <v>207</v>
      </c>
      <c r="H151" s="208" t="s">
        <v>207</v>
      </c>
      <c r="I151" s="208" t="s">
        <v>207</v>
      </c>
      <c r="J151" s="209" t="s">
        <v>207</v>
      </c>
      <c r="K151" s="156">
        <f>TBL_Lot_2_Tim_Windows[[#This Row],[Single window]]*TBL_Lot_2_Tim_Windows[[#This Row],[Volumes for evaluation purposes (for each band where applicable)]]</f>
        <v>2005.9999999999998</v>
      </c>
      <c r="L151" s="5"/>
      <c r="M151" s="5"/>
      <c r="N151" s="5"/>
      <c r="O151" s="5"/>
    </row>
    <row r="152" spans="1:15" ht="14.5" thickBot="1">
      <c r="A152" s="5"/>
      <c r="B152" s="5"/>
      <c r="C152" s="5"/>
      <c r="D152" s="5"/>
      <c r="E152" s="6"/>
      <c r="F152" s="6"/>
      <c r="G152" s="6"/>
      <c r="H152" s="6"/>
      <c r="I152" s="6"/>
      <c r="J152" s="6"/>
      <c r="K152" s="7"/>
      <c r="L152" s="5"/>
      <c r="M152" s="5"/>
      <c r="N152" s="5"/>
      <c r="O152" s="5"/>
    </row>
    <row r="153" spans="1:15" ht="14.5" thickBot="1">
      <c r="A153" s="5"/>
      <c r="B153" s="5"/>
      <c r="C153" s="5"/>
      <c r="D153" s="5"/>
      <c r="E153" s="6"/>
      <c r="F153" s="6"/>
      <c r="G153" s="6"/>
      <c r="H153" s="6"/>
      <c r="I153" s="6"/>
      <c r="J153" s="198" t="s">
        <v>504</v>
      </c>
      <c r="K153" s="199">
        <f>SUM(K6:K152)</f>
        <v>11236412.199999996</v>
      </c>
      <c r="L153" s="5"/>
      <c r="M153" s="5"/>
      <c r="N153" s="5"/>
      <c r="O153" s="5"/>
    </row>
    <row r="154" spans="1:15" ht="14">
      <c r="A154" s="5"/>
      <c r="B154" s="5"/>
      <c r="C154" s="5"/>
      <c r="E154" s="6"/>
      <c r="F154" s="6"/>
      <c r="G154" s="6"/>
      <c r="H154" s="6"/>
      <c r="I154" s="6"/>
      <c r="J154" s="6"/>
      <c r="K154" s="7"/>
      <c r="L154" s="5"/>
      <c r="M154" s="5"/>
      <c r="N154" s="5"/>
      <c r="O154" s="5"/>
    </row>
    <row r="155" spans="1:15" ht="14">
      <c r="A155" s="5"/>
      <c r="B155" s="5"/>
      <c r="C155" s="5"/>
      <c r="E155" s="6"/>
      <c r="F155" s="6"/>
      <c r="G155" s="6"/>
      <c r="H155" s="6"/>
      <c r="I155" s="6"/>
      <c r="J155" s="6"/>
      <c r="K155" s="7"/>
      <c r="L155" s="5"/>
      <c r="M155" s="5"/>
      <c r="N155" s="5"/>
      <c r="O155" s="5"/>
    </row>
    <row r="156" spans="1:15" ht="14">
      <c r="A156" s="5"/>
      <c r="B156" s="5"/>
      <c r="C156" s="5"/>
      <c r="E156" s="6"/>
      <c r="F156" s="6"/>
      <c r="G156" s="6"/>
      <c r="H156" s="6"/>
      <c r="I156" s="6"/>
      <c r="J156" s="6"/>
      <c r="K156" s="7"/>
    </row>
    <row r="157" spans="1:15" ht="14">
      <c r="A157" s="5"/>
      <c r="B157" s="5"/>
      <c r="C157" s="5"/>
      <c r="E157" s="6"/>
      <c r="F157" s="6"/>
      <c r="G157" s="6"/>
      <c r="H157" s="6"/>
      <c r="I157" s="6"/>
      <c r="J157" s="6"/>
      <c r="K157" s="7"/>
    </row>
    <row r="158" spans="1:15" ht="14">
      <c r="A158" s="5"/>
      <c r="B158" s="5"/>
      <c r="C158" s="5"/>
      <c r="E158" s="6"/>
      <c r="F158" s="6"/>
      <c r="G158" s="6"/>
      <c r="H158" s="6"/>
      <c r="I158" s="6"/>
      <c r="J158" s="6"/>
      <c r="K158" s="7"/>
    </row>
    <row r="159" spans="1:15" ht="14">
      <c r="A159" s="5"/>
      <c r="B159" s="5"/>
      <c r="C159" s="5"/>
      <c r="E159" s="6"/>
      <c r="F159" s="6"/>
      <c r="G159" s="6"/>
      <c r="H159" s="6"/>
      <c r="I159" s="6"/>
      <c r="J159" s="6"/>
      <c r="K159" s="7"/>
    </row>
    <row r="160" spans="1:15" ht="14">
      <c r="A160" s="5"/>
      <c r="B160" s="5"/>
      <c r="C160" s="5"/>
      <c r="E160" s="6"/>
      <c r="F160" s="6"/>
      <c r="G160" s="6"/>
      <c r="H160" s="6"/>
      <c r="I160" s="6"/>
      <c r="J160" s="6"/>
      <c r="K160" s="7"/>
    </row>
  </sheetData>
  <protectedRanges>
    <protectedRange sqref="E6:E137 G9:J11" name="Data_1"/>
    <protectedRange sqref="E6:E146 G9:J11" name="Data"/>
    <protectedRange sqref="E147:E151" name="Data_2"/>
  </protectedRanges>
  <mergeCells count="1">
    <mergeCell ref="B3:C3"/>
  </mergeCells>
  <conditionalFormatting sqref="E6:E151">
    <cfRule type="expression" dxfId="1389" priority="95">
      <formula>INDIRECT("O"&amp;ROW())="Done"</formula>
    </cfRule>
    <cfRule type="expression" dxfId="1388" priority="96">
      <formula>INDIRECT("O"&amp;ROW())="Add"</formula>
    </cfRule>
  </conditionalFormatting>
  <conditionalFormatting sqref="F144:F151 F6:F137">
    <cfRule type="expression" dxfId="1387" priority="93">
      <formula>INDIRECT("P"&amp;ROW())="Done"</formula>
    </cfRule>
    <cfRule type="expression" dxfId="1386" priority="94">
      <formula>INDIRECT("P"&amp;ROW())="Add"</formula>
    </cfRule>
  </conditionalFormatting>
  <conditionalFormatting sqref="G6:G151">
    <cfRule type="expression" dxfId="1385" priority="91">
      <formula>INDIRECT("Q"&amp;ROW())="Done"</formula>
    </cfRule>
    <cfRule type="expression" dxfId="1384" priority="92">
      <formula>INDIRECT("Q"&amp;ROW())="Add"</formula>
    </cfRule>
  </conditionalFormatting>
  <conditionalFormatting sqref="H6:H151">
    <cfRule type="expression" dxfId="1383" priority="89">
      <formula>INDIRECT("R"&amp;ROW())="Done"</formula>
    </cfRule>
    <cfRule type="expression" dxfId="1382" priority="90">
      <formula>INDIRECT("R"&amp;ROW())="Add"</formula>
    </cfRule>
  </conditionalFormatting>
  <conditionalFormatting sqref="I6:I151">
    <cfRule type="expression" dxfId="1381" priority="87">
      <formula>INDIRECT("S"&amp;ROW())="Done"</formula>
    </cfRule>
    <cfRule type="expression" dxfId="1380" priority="88">
      <formula>INDIRECT("S"&amp;ROW())="Add"</formula>
    </cfRule>
  </conditionalFormatting>
  <conditionalFormatting sqref="J6:J151">
    <cfRule type="expression" dxfId="1379" priority="85">
      <formula>INDIRECT("T"&amp;ROW())="Done"</formula>
    </cfRule>
    <cfRule type="expression" dxfId="1378" priority="86">
      <formula>INDIRECT("T"&amp;ROW())="Add"</formula>
    </cfRule>
  </conditionalFormatting>
  <conditionalFormatting sqref="E144:J151 E138:E143 G138:J143 E6:K6 K7:K151 E7:J137">
    <cfRule type="expression" dxfId="1377" priority="83">
      <formula>INDIRECT("o"&amp;ROW())="Shade"</formula>
    </cfRule>
    <cfRule type="containsText" dxfId="1376" priority="84" operator="containsText" text="N/A">
      <formula>NOT(ISERROR(SEARCH("N/A",E6)))</formula>
    </cfRule>
  </conditionalFormatting>
  <conditionalFormatting sqref="E147:E151">
    <cfRule type="expression" dxfId="1375" priority="81">
      <formula>INDIRECT("O"&amp;ROW())="Done"</formula>
    </cfRule>
    <cfRule type="expression" dxfId="1374" priority="82">
      <formula>INDIRECT("O"&amp;ROW())="Add"</formula>
    </cfRule>
  </conditionalFormatting>
  <conditionalFormatting sqref="E147:J151">
    <cfRule type="expression" dxfId="1373" priority="69">
      <formula>INDIRECT("o"&amp;ROW())="Shade"</formula>
    </cfRule>
  </conditionalFormatting>
  <conditionalFormatting sqref="H147:H151">
    <cfRule type="expression" dxfId="1372" priority="75">
      <formula>INDIRECT("R"&amp;ROW())="Done"</formula>
    </cfRule>
    <cfRule type="expression" dxfId="1371" priority="76">
      <formula>INDIRECT("R"&amp;ROW())="Add"</formula>
    </cfRule>
  </conditionalFormatting>
  <conditionalFormatting sqref="I147:I151">
    <cfRule type="expression" dxfId="1370" priority="73">
      <formula>INDIRECT("S"&amp;ROW())="Done"</formula>
    </cfRule>
    <cfRule type="expression" dxfId="1369" priority="74">
      <formula>INDIRECT("S"&amp;ROW())="Add"</formula>
    </cfRule>
  </conditionalFormatting>
  <conditionalFormatting sqref="J147:J151">
    <cfRule type="expression" dxfId="1368" priority="71">
      <formula>INDIRECT("T"&amp;ROW())="Done"</formula>
    </cfRule>
    <cfRule type="expression" dxfId="1367" priority="72">
      <formula>INDIRECT("T"&amp;ROW())="Add"</formula>
    </cfRule>
  </conditionalFormatting>
  <conditionalFormatting sqref="G147:G151">
    <cfRule type="expression" dxfId="1366" priority="77">
      <formula>INDIRECT("Q"&amp;ROW())="Done"</formula>
    </cfRule>
    <cfRule type="expression" dxfId="1365" priority="78">
      <formula>INDIRECT("Q"&amp;ROW())="Add"</formula>
    </cfRule>
  </conditionalFormatting>
  <conditionalFormatting sqref="F147:F151">
    <cfRule type="expression" dxfId="1364" priority="79">
      <formula>INDIRECT("P"&amp;ROW())="Done"</formula>
    </cfRule>
    <cfRule type="expression" dxfId="1363" priority="80">
      <formula>INDIRECT("P"&amp;ROW())="Add"</formula>
    </cfRule>
  </conditionalFormatting>
  <conditionalFormatting sqref="E147">
    <cfRule type="expression" dxfId="1362" priority="67">
      <formula>INDIRECT("O"&amp;ROW())="Done"</formula>
    </cfRule>
    <cfRule type="expression" dxfId="1361" priority="68">
      <formula>INDIRECT("O"&amp;ROW())="Add"</formula>
    </cfRule>
  </conditionalFormatting>
  <conditionalFormatting sqref="E147:J151">
    <cfRule type="expression" dxfId="1360" priority="55">
      <formula>INDIRECT("o"&amp;ROW())="Shade"</formula>
    </cfRule>
  </conditionalFormatting>
  <conditionalFormatting sqref="H147">
    <cfRule type="expression" dxfId="1359" priority="61">
      <formula>INDIRECT("R"&amp;ROW())="Done"</formula>
    </cfRule>
    <cfRule type="expression" dxfId="1358" priority="62">
      <formula>INDIRECT("R"&amp;ROW())="Add"</formula>
    </cfRule>
  </conditionalFormatting>
  <conditionalFormatting sqref="I147">
    <cfRule type="expression" dxfId="1357" priority="59">
      <formula>INDIRECT("S"&amp;ROW())="Done"</formula>
    </cfRule>
    <cfRule type="expression" dxfId="1356" priority="60">
      <formula>INDIRECT("S"&amp;ROW())="Add"</formula>
    </cfRule>
  </conditionalFormatting>
  <conditionalFormatting sqref="J147">
    <cfRule type="expression" dxfId="1355" priority="57">
      <formula>INDIRECT("T"&amp;ROW())="Done"</formula>
    </cfRule>
    <cfRule type="expression" dxfId="1354" priority="58">
      <formula>INDIRECT("T"&amp;ROW())="Add"</formula>
    </cfRule>
  </conditionalFormatting>
  <conditionalFormatting sqref="G147">
    <cfRule type="expression" dxfId="1353" priority="63">
      <formula>INDIRECT("Q"&amp;ROW())="Done"</formula>
    </cfRule>
    <cfRule type="expression" dxfId="1352" priority="64">
      <formula>INDIRECT("Q"&amp;ROW())="Add"</formula>
    </cfRule>
  </conditionalFormatting>
  <conditionalFormatting sqref="F147">
    <cfRule type="expression" dxfId="1351" priority="65">
      <formula>INDIRECT("P"&amp;ROW())="Done"</formula>
    </cfRule>
    <cfRule type="expression" dxfId="1350" priority="66">
      <formula>INDIRECT("P"&amp;ROW())="Add"</formula>
    </cfRule>
  </conditionalFormatting>
  <conditionalFormatting sqref="E148">
    <cfRule type="expression" dxfId="1349" priority="53">
      <formula>INDIRECT("O"&amp;ROW())="Done"</formula>
    </cfRule>
    <cfRule type="expression" dxfId="1348" priority="54">
      <formula>INDIRECT("O"&amp;ROW())="Add"</formula>
    </cfRule>
  </conditionalFormatting>
  <conditionalFormatting sqref="H148">
    <cfRule type="expression" dxfId="1347" priority="47">
      <formula>INDIRECT("R"&amp;ROW())="Done"</formula>
    </cfRule>
    <cfRule type="expression" dxfId="1346" priority="48">
      <formula>INDIRECT("R"&amp;ROW())="Add"</formula>
    </cfRule>
  </conditionalFormatting>
  <conditionalFormatting sqref="I148">
    <cfRule type="expression" dxfId="1345" priority="45">
      <formula>INDIRECT("S"&amp;ROW())="Done"</formula>
    </cfRule>
    <cfRule type="expression" dxfId="1344" priority="46">
      <formula>INDIRECT("S"&amp;ROW())="Add"</formula>
    </cfRule>
  </conditionalFormatting>
  <conditionalFormatting sqref="J148">
    <cfRule type="expression" dxfId="1343" priority="43">
      <formula>INDIRECT("T"&amp;ROW())="Done"</formula>
    </cfRule>
    <cfRule type="expression" dxfId="1342" priority="44">
      <formula>INDIRECT("T"&amp;ROW())="Add"</formula>
    </cfRule>
  </conditionalFormatting>
  <conditionalFormatting sqref="G148">
    <cfRule type="expression" dxfId="1341" priority="49">
      <formula>INDIRECT("Q"&amp;ROW())="Done"</formula>
    </cfRule>
    <cfRule type="expression" dxfId="1340" priority="50">
      <formula>INDIRECT("Q"&amp;ROW())="Add"</formula>
    </cfRule>
  </conditionalFormatting>
  <conditionalFormatting sqref="F148">
    <cfRule type="expression" dxfId="1339" priority="51">
      <formula>INDIRECT("P"&amp;ROW())="Done"</formula>
    </cfRule>
    <cfRule type="expression" dxfId="1338" priority="52">
      <formula>INDIRECT("P"&amp;ROW())="Add"</formula>
    </cfRule>
  </conditionalFormatting>
  <conditionalFormatting sqref="E149">
    <cfRule type="expression" dxfId="1337" priority="41">
      <formula>INDIRECT("O"&amp;ROW())="Done"</formula>
    </cfRule>
    <cfRule type="expression" dxfId="1336" priority="42">
      <formula>INDIRECT("O"&amp;ROW())="Add"</formula>
    </cfRule>
  </conditionalFormatting>
  <conditionalFormatting sqref="H149">
    <cfRule type="expression" dxfId="1335" priority="35">
      <formula>INDIRECT("R"&amp;ROW())="Done"</formula>
    </cfRule>
    <cfRule type="expression" dxfId="1334" priority="36">
      <formula>INDIRECT("R"&amp;ROW())="Add"</formula>
    </cfRule>
  </conditionalFormatting>
  <conditionalFormatting sqref="I149">
    <cfRule type="expression" dxfId="1333" priority="33">
      <formula>INDIRECT("S"&amp;ROW())="Done"</formula>
    </cfRule>
    <cfRule type="expression" dxfId="1332" priority="34">
      <formula>INDIRECT("S"&amp;ROW())="Add"</formula>
    </cfRule>
  </conditionalFormatting>
  <conditionalFormatting sqref="J149">
    <cfRule type="expression" dxfId="1331" priority="31">
      <formula>INDIRECT("T"&amp;ROW())="Done"</formula>
    </cfRule>
    <cfRule type="expression" dxfId="1330" priority="32">
      <formula>INDIRECT("T"&amp;ROW())="Add"</formula>
    </cfRule>
  </conditionalFormatting>
  <conditionalFormatting sqref="G149">
    <cfRule type="expression" dxfId="1329" priority="37">
      <formula>INDIRECT("Q"&amp;ROW())="Done"</formula>
    </cfRule>
    <cfRule type="expression" dxfId="1328" priority="38">
      <formula>INDIRECT("Q"&amp;ROW())="Add"</formula>
    </cfRule>
  </conditionalFormatting>
  <conditionalFormatting sqref="F149">
    <cfRule type="expression" dxfId="1327" priority="39">
      <formula>INDIRECT("P"&amp;ROW())="Done"</formula>
    </cfRule>
    <cfRule type="expression" dxfId="1326" priority="40">
      <formula>INDIRECT("P"&amp;ROW())="Add"</formula>
    </cfRule>
  </conditionalFormatting>
  <conditionalFormatting sqref="E150">
    <cfRule type="expression" dxfId="1325" priority="29">
      <formula>INDIRECT("O"&amp;ROW())="Done"</formula>
    </cfRule>
    <cfRule type="expression" dxfId="1324" priority="30">
      <formula>INDIRECT("O"&amp;ROW())="Add"</formula>
    </cfRule>
  </conditionalFormatting>
  <conditionalFormatting sqref="H150">
    <cfRule type="expression" dxfId="1323" priority="23">
      <formula>INDIRECT("R"&amp;ROW())="Done"</formula>
    </cfRule>
    <cfRule type="expression" dxfId="1322" priority="24">
      <formula>INDIRECT("R"&amp;ROW())="Add"</formula>
    </cfRule>
  </conditionalFormatting>
  <conditionalFormatting sqref="I150">
    <cfRule type="expression" dxfId="1321" priority="21">
      <formula>INDIRECT("S"&amp;ROW())="Done"</formula>
    </cfRule>
    <cfRule type="expression" dxfId="1320" priority="22">
      <formula>INDIRECT("S"&amp;ROW())="Add"</formula>
    </cfRule>
  </conditionalFormatting>
  <conditionalFormatting sqref="J150">
    <cfRule type="expression" dxfId="1319" priority="19">
      <formula>INDIRECT("T"&amp;ROW())="Done"</formula>
    </cfRule>
    <cfRule type="expression" dxfId="1318" priority="20">
      <formula>INDIRECT("T"&amp;ROW())="Add"</formula>
    </cfRule>
  </conditionalFormatting>
  <conditionalFormatting sqref="G150">
    <cfRule type="expression" dxfId="1317" priority="25">
      <formula>INDIRECT("Q"&amp;ROW())="Done"</formula>
    </cfRule>
    <cfRule type="expression" dxfId="1316" priority="26">
      <formula>INDIRECT("Q"&amp;ROW())="Add"</formula>
    </cfRule>
  </conditionalFormatting>
  <conditionalFormatting sqref="F150">
    <cfRule type="expression" dxfId="1315" priority="27">
      <formula>INDIRECT("P"&amp;ROW())="Done"</formula>
    </cfRule>
    <cfRule type="expression" dxfId="1314" priority="28">
      <formula>INDIRECT("P"&amp;ROW())="Add"</formula>
    </cfRule>
  </conditionalFormatting>
  <conditionalFormatting sqref="E151">
    <cfRule type="expression" dxfId="1313" priority="17">
      <formula>INDIRECT("O"&amp;ROW())="Done"</formula>
    </cfRule>
    <cfRule type="expression" dxfId="1312" priority="18">
      <formula>INDIRECT("O"&amp;ROW())="Add"</formula>
    </cfRule>
  </conditionalFormatting>
  <conditionalFormatting sqref="H151">
    <cfRule type="expression" dxfId="1311" priority="11">
      <formula>INDIRECT("R"&amp;ROW())="Done"</formula>
    </cfRule>
    <cfRule type="expression" dxfId="1310" priority="12">
      <formula>INDIRECT("R"&amp;ROW())="Add"</formula>
    </cfRule>
  </conditionalFormatting>
  <conditionalFormatting sqref="I151">
    <cfRule type="expression" dxfId="1309" priority="9">
      <formula>INDIRECT("S"&amp;ROW())="Done"</formula>
    </cfRule>
    <cfRule type="expression" dxfId="1308" priority="10">
      <formula>INDIRECT("S"&amp;ROW())="Add"</formula>
    </cfRule>
  </conditionalFormatting>
  <conditionalFormatting sqref="J151">
    <cfRule type="expression" dxfId="1307" priority="7">
      <formula>INDIRECT("T"&amp;ROW())="Done"</formula>
    </cfRule>
    <cfRule type="expression" dxfId="1306" priority="8">
      <formula>INDIRECT("T"&amp;ROW())="Add"</formula>
    </cfRule>
  </conditionalFormatting>
  <conditionalFormatting sqref="G151">
    <cfRule type="expression" dxfId="1305" priority="13">
      <formula>INDIRECT("Q"&amp;ROW())="Done"</formula>
    </cfRule>
    <cfRule type="expression" dxfId="1304" priority="14">
      <formula>INDIRECT("Q"&amp;ROW())="Add"</formula>
    </cfRule>
  </conditionalFormatting>
  <conditionalFormatting sqref="F151">
    <cfRule type="expression" dxfId="1303" priority="15">
      <formula>INDIRECT("P"&amp;ROW())="Done"</formula>
    </cfRule>
    <cfRule type="expression" dxfId="1302" priority="16">
      <formula>INDIRECT("P"&amp;ROW())="Add"</formula>
    </cfRule>
  </conditionalFormatting>
  <conditionalFormatting sqref="F138:F143">
    <cfRule type="expression" dxfId="1301" priority="3">
      <formula>INDIRECT("o"&amp;ROW())="Shade"</formula>
    </cfRule>
    <cfRule type="containsText" dxfId="1300" priority="4" operator="containsText" text="N/A">
      <formula>NOT(ISERROR(SEARCH("N/A",F138)))</formula>
    </cfRule>
  </conditionalFormatting>
  <conditionalFormatting sqref="F138:F143">
    <cfRule type="expression" dxfId="1299" priority="5">
      <formula>INDIRECT("P"&amp;ROW())="Done"</formula>
    </cfRule>
    <cfRule type="expression" dxfId="1298" priority="6">
      <formula>INDIRECT("P"&amp;ROW())="Add"</formula>
    </cfRule>
  </conditionalFormatting>
  <conditionalFormatting sqref="G9:J11">
    <cfRule type="expression" dxfId="1297" priority="1">
      <formula>INDIRECT("O"&amp;ROW())="Done"</formula>
    </cfRule>
    <cfRule type="expression" dxfId="1296" priority="2">
      <formula>INDIRECT("O"&amp;ROW())="Add"</formula>
    </cfRule>
  </conditionalFormatting>
  <dataValidations count="1">
    <dataValidation type="decimal" operator="greaterThan" allowBlank="1" showInputMessage="1" showErrorMessage="1" sqref="E6:E137 G9:J11" xr:uid="{00000000-0002-0000-0C00-000000000000}">
      <formula1>0</formula1>
    </dataValidation>
  </dataValidation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containsText" priority="70" operator="containsText" text="N/A" id="{D0CF87DA-CDD6-491F-AF82-F56C534A161C}">
            <xm:f>NOT(ISERROR(SEARCH("N/A",'C:\Projects\T1-4783-KA-SEC Consultancy\11-Specification\Lot 3 Windows and Doors\[T1-4783-SEC-Window and Door Price Framework 22 03 19.xlsx]Aluminium Windows'!#REF!)))</xm:f>
            <x14:dxf>
              <font>
                <color auto="1"/>
              </font>
              <fill>
                <patternFill>
                  <bgColor theme="0" tint="-0.24994659260841701"/>
                </patternFill>
              </fill>
            </x14:dxf>
          </x14:cfRule>
          <xm:sqref>E147:J151</xm:sqref>
        </x14:conditionalFormatting>
        <x14:conditionalFormatting xmlns:xm="http://schemas.microsoft.com/office/excel/2006/main">
          <x14:cfRule type="containsText" priority="56" operator="containsText" text="N/A" id="{B554092C-A28B-402C-BC6D-197F84EB0864}">
            <xm:f>NOT(ISERROR(SEARCH("N/A",'C:\Projects\T1-4783-KA-SEC Consultancy\11-Specification\Lot 3 Windows and Doors\[T1-4783-SEC-Window and Door Price Framework 22 03 19.xlsx]Upvc Windows'!#REF!)))</xm:f>
            <x14:dxf>
              <font>
                <color auto="1"/>
              </font>
              <fill>
                <patternFill>
                  <bgColor theme="0" tint="-0.24994659260841701"/>
                </patternFill>
              </fill>
            </x14:dxf>
          </x14:cfRule>
          <xm:sqref>E147:J151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7"/>
  <sheetViews>
    <sheetView workbookViewId="0"/>
  </sheetViews>
  <sheetFormatPr defaultColWidth="10.26953125" defaultRowHeight="13.5"/>
  <cols>
    <col min="1" max="1" width="10" style="1" bestFit="1" customWidth="1"/>
    <col min="2" max="2" width="16.1796875" style="1" customWidth="1"/>
    <col min="3" max="3" width="16.1796875" style="2" customWidth="1"/>
    <col min="4" max="4" width="13" style="2" customWidth="1"/>
    <col min="5" max="6" width="16.1796875" style="2" customWidth="1"/>
    <col min="7" max="20" width="15.81640625" style="2" customWidth="1"/>
    <col min="21" max="40" width="11.26953125" style="1" customWidth="1"/>
    <col min="41" max="16384" width="10.26953125" style="1"/>
  </cols>
  <sheetData>
    <row r="1" spans="1:20" ht="17.5">
      <c r="A1" s="4"/>
      <c r="B1" s="42" t="s">
        <v>648</v>
      </c>
      <c r="C1" s="103"/>
    </row>
    <row r="2" spans="1:20" s="5" customFormat="1">
      <c r="C2" s="6"/>
      <c r="D2" s="6"/>
      <c r="E2" s="6"/>
      <c r="F2" s="6"/>
      <c r="G2" s="6"/>
      <c r="H2" s="6"/>
      <c r="I2" s="6"/>
      <c r="J2" s="6"/>
      <c r="K2" s="6"/>
      <c r="L2" s="6"/>
      <c r="M2" s="6"/>
      <c r="N2" s="6"/>
      <c r="O2" s="6"/>
      <c r="P2" s="6"/>
      <c r="Q2" s="6"/>
      <c r="R2" s="6"/>
      <c r="S2" s="6"/>
      <c r="T2" s="6"/>
    </row>
    <row r="3" spans="1:20" s="5" customFormat="1">
      <c r="B3" s="104" t="s">
        <v>245</v>
      </c>
      <c r="C3" s="6"/>
      <c r="D3" s="6"/>
      <c r="E3" s="6"/>
      <c r="F3" s="6"/>
      <c r="G3" s="6"/>
      <c r="H3" s="6"/>
      <c r="I3" s="6"/>
      <c r="J3" s="6"/>
      <c r="K3" s="6"/>
      <c r="L3" s="6"/>
      <c r="M3" s="6"/>
      <c r="N3" s="6"/>
      <c r="O3" s="6"/>
      <c r="P3" s="6"/>
      <c r="Q3" s="6"/>
      <c r="R3" s="6"/>
      <c r="S3" s="6"/>
      <c r="T3" s="6"/>
    </row>
    <row r="4" spans="1:20" s="5" customFormat="1" ht="19" customHeight="1">
      <c r="A4" s="105" t="s">
        <v>649</v>
      </c>
      <c r="B4" s="643" t="s">
        <v>650</v>
      </c>
      <c r="C4" s="643"/>
      <c r="D4" s="643"/>
      <c r="E4" s="643"/>
      <c r="F4" s="643"/>
      <c r="G4" s="6"/>
      <c r="H4" s="6"/>
      <c r="I4" s="6"/>
      <c r="J4" s="6"/>
      <c r="K4" s="6"/>
      <c r="L4" s="6"/>
      <c r="M4" s="6"/>
      <c r="N4" s="6"/>
      <c r="O4" s="6"/>
      <c r="P4" s="6"/>
      <c r="Q4" s="6"/>
      <c r="R4" s="6"/>
      <c r="S4" s="6"/>
      <c r="T4" s="6"/>
    </row>
    <row r="5" spans="1:20" s="5" customFormat="1">
      <c r="A5" s="105" t="s">
        <v>651</v>
      </c>
      <c r="B5" s="643" t="s">
        <v>652</v>
      </c>
      <c r="C5" s="643"/>
      <c r="D5" s="643"/>
      <c r="E5" s="643"/>
      <c r="F5" s="643"/>
      <c r="G5" s="6"/>
      <c r="H5" s="6"/>
      <c r="I5" s="6"/>
      <c r="J5" s="6"/>
      <c r="K5" s="6"/>
      <c r="L5" s="6"/>
      <c r="M5" s="6"/>
      <c r="N5" s="6"/>
      <c r="O5" s="6"/>
      <c r="P5" s="6"/>
      <c r="Q5" s="6"/>
      <c r="R5" s="6"/>
      <c r="S5" s="6"/>
      <c r="T5" s="6"/>
    </row>
    <row r="6" spans="1:20" s="5" customFormat="1" ht="19" customHeight="1">
      <c r="A6" s="105" t="s">
        <v>653</v>
      </c>
      <c r="B6" s="643" t="s">
        <v>251</v>
      </c>
      <c r="C6" s="643"/>
      <c r="D6" s="643"/>
      <c r="E6" s="6"/>
      <c r="F6" s="6"/>
      <c r="G6" s="6"/>
      <c r="H6" s="6"/>
      <c r="I6" s="6"/>
      <c r="J6" s="6"/>
      <c r="K6" s="6"/>
      <c r="L6" s="6"/>
      <c r="M6" s="6"/>
      <c r="N6" s="6"/>
      <c r="O6" s="6"/>
      <c r="P6" s="6"/>
      <c r="Q6" s="6"/>
      <c r="R6" s="6"/>
      <c r="S6" s="6"/>
      <c r="T6" s="6"/>
    </row>
    <row r="7" spans="1:20" s="5" customFormat="1" ht="19" customHeight="1">
      <c r="A7" s="105" t="s">
        <v>654</v>
      </c>
      <c r="B7" s="643" t="s">
        <v>253</v>
      </c>
      <c r="C7" s="643"/>
      <c r="D7" s="643"/>
      <c r="E7" s="6"/>
      <c r="F7" s="6"/>
      <c r="G7" s="6"/>
      <c r="H7" s="6"/>
      <c r="I7" s="6"/>
      <c r="J7" s="6"/>
      <c r="K7" s="6"/>
      <c r="L7" s="6"/>
      <c r="M7" s="6"/>
      <c r="N7" s="6"/>
      <c r="O7" s="6"/>
      <c r="P7" s="6"/>
      <c r="Q7" s="6"/>
      <c r="R7" s="6"/>
      <c r="S7" s="6"/>
      <c r="T7" s="6"/>
    </row>
    <row r="8" spans="1:20" s="5" customFormat="1" ht="19" customHeight="1">
      <c r="A8" s="105" t="s">
        <v>655</v>
      </c>
      <c r="B8" s="643" t="s">
        <v>255</v>
      </c>
      <c r="C8" s="643"/>
      <c r="D8" s="643"/>
      <c r="E8" s="643"/>
      <c r="F8" s="643"/>
      <c r="G8" s="6"/>
      <c r="H8" s="6"/>
      <c r="I8" s="6"/>
      <c r="J8" s="6"/>
      <c r="K8" s="6"/>
      <c r="L8" s="6"/>
      <c r="M8" s="6"/>
      <c r="N8" s="6"/>
      <c r="O8" s="6"/>
      <c r="P8" s="6"/>
      <c r="Q8" s="6"/>
      <c r="R8" s="6"/>
      <c r="S8" s="6"/>
      <c r="T8" s="6"/>
    </row>
    <row r="9" spans="1:20" s="5" customFormat="1" ht="19" customHeight="1">
      <c r="A9" s="105" t="s">
        <v>656</v>
      </c>
      <c r="B9" s="643" t="s">
        <v>257</v>
      </c>
      <c r="C9" s="643"/>
      <c r="D9" s="643"/>
      <c r="E9" s="6"/>
      <c r="F9" s="6"/>
      <c r="G9" s="6"/>
      <c r="H9" s="6"/>
      <c r="I9" s="6"/>
      <c r="J9" s="6"/>
      <c r="K9" s="6"/>
      <c r="L9" s="6"/>
      <c r="M9" s="6"/>
      <c r="N9" s="6"/>
      <c r="O9" s="6"/>
      <c r="P9" s="6"/>
      <c r="Q9" s="6"/>
      <c r="R9" s="6"/>
      <c r="S9" s="6"/>
      <c r="T9" s="6"/>
    </row>
    <row r="10" spans="1:20" s="5" customFormat="1" ht="19" customHeight="1">
      <c r="A10" s="105" t="s">
        <v>657</v>
      </c>
      <c r="B10" s="643" t="s">
        <v>259</v>
      </c>
      <c r="C10" s="643"/>
      <c r="D10" s="643"/>
      <c r="E10" s="6"/>
      <c r="F10" s="6"/>
      <c r="G10" s="6"/>
      <c r="H10" s="6"/>
      <c r="I10" s="6"/>
      <c r="J10" s="6"/>
      <c r="K10" s="6"/>
      <c r="L10" s="6"/>
      <c r="M10" s="6"/>
      <c r="N10" s="6"/>
      <c r="O10" s="6"/>
      <c r="P10" s="6"/>
      <c r="Q10" s="6"/>
      <c r="R10" s="6"/>
      <c r="S10" s="6"/>
      <c r="T10" s="6"/>
    </row>
    <row r="11" spans="1:20" s="5" customFormat="1" ht="19" customHeight="1">
      <c r="A11" s="105" t="s">
        <v>658</v>
      </c>
      <c r="B11" s="643" t="s">
        <v>261</v>
      </c>
      <c r="C11" s="643"/>
      <c r="D11" s="643"/>
      <c r="E11" s="6"/>
      <c r="F11" s="6"/>
      <c r="G11" s="6"/>
      <c r="H11" s="6"/>
      <c r="I11" s="6"/>
      <c r="J11" s="6"/>
      <c r="K11" s="6"/>
      <c r="L11" s="6"/>
      <c r="M11" s="6"/>
      <c r="N11" s="6"/>
      <c r="O11" s="6"/>
      <c r="P11" s="6"/>
      <c r="Q11" s="6"/>
      <c r="R11" s="6"/>
      <c r="S11" s="6"/>
      <c r="T11" s="6"/>
    </row>
    <row r="12" spans="1:20" s="5" customFormat="1" ht="19" customHeight="1">
      <c r="A12" s="105" t="s">
        <v>659</v>
      </c>
      <c r="B12" s="643" t="s">
        <v>660</v>
      </c>
      <c r="C12" s="643"/>
      <c r="D12" s="643"/>
      <c r="E12" s="643"/>
      <c r="F12" s="643"/>
      <c r="G12" s="6"/>
      <c r="H12" s="6"/>
      <c r="I12" s="6"/>
      <c r="J12" s="6"/>
      <c r="K12" s="6"/>
      <c r="L12" s="6"/>
      <c r="M12" s="6"/>
      <c r="N12" s="6"/>
      <c r="O12" s="6"/>
      <c r="P12" s="6"/>
      <c r="Q12" s="6"/>
      <c r="R12" s="6"/>
      <c r="S12" s="6"/>
      <c r="T12" s="6"/>
    </row>
    <row r="13" spans="1:20" s="5" customFormat="1" ht="19" customHeight="1">
      <c r="A13" s="105" t="s">
        <v>661</v>
      </c>
      <c r="B13" s="643" t="s">
        <v>662</v>
      </c>
      <c r="C13" s="643"/>
      <c r="D13" s="643"/>
      <c r="E13" s="643"/>
      <c r="F13" s="643"/>
      <c r="G13" s="6"/>
      <c r="H13" s="6"/>
      <c r="I13" s="6"/>
      <c r="J13" s="6"/>
      <c r="K13" s="6"/>
      <c r="L13" s="6"/>
      <c r="M13" s="6"/>
      <c r="N13" s="6"/>
      <c r="O13" s="6"/>
      <c r="P13" s="6"/>
      <c r="Q13" s="6"/>
      <c r="R13" s="6"/>
      <c r="S13" s="6"/>
      <c r="T13" s="6"/>
    </row>
    <row r="14" spans="1:20" s="5" customFormat="1" ht="19" customHeight="1">
      <c r="A14" s="105" t="s">
        <v>663</v>
      </c>
      <c r="B14" s="643" t="s">
        <v>269</v>
      </c>
      <c r="C14" s="643"/>
      <c r="D14" s="643"/>
      <c r="E14" s="643"/>
      <c r="F14" s="643"/>
      <c r="G14" s="6"/>
      <c r="H14" s="6"/>
      <c r="I14" s="6"/>
      <c r="J14" s="6"/>
      <c r="K14" s="6"/>
      <c r="L14" s="6"/>
      <c r="M14" s="6"/>
      <c r="N14" s="6"/>
      <c r="O14" s="6"/>
      <c r="P14" s="6"/>
      <c r="Q14" s="6"/>
      <c r="R14" s="6"/>
      <c r="S14" s="6"/>
      <c r="T14" s="6"/>
    </row>
    <row r="15" spans="1:20" s="5" customFormat="1">
      <c r="C15" s="6"/>
      <c r="D15" s="6"/>
      <c r="E15" s="6"/>
      <c r="F15" s="6"/>
      <c r="G15" s="6"/>
      <c r="H15" s="6"/>
      <c r="I15" s="6"/>
      <c r="J15" s="6"/>
      <c r="K15" s="6"/>
      <c r="L15" s="6"/>
      <c r="M15" s="6"/>
      <c r="N15" s="6"/>
      <c r="O15" s="6"/>
      <c r="P15" s="6"/>
      <c r="Q15" s="6"/>
      <c r="R15" s="6"/>
      <c r="S15" s="6"/>
      <c r="T15" s="6"/>
    </row>
    <row r="16" spans="1:20" s="5" customFormat="1" ht="14.25" customHeight="1">
      <c r="A16" s="120"/>
      <c r="B16" s="647" t="s">
        <v>664</v>
      </c>
      <c r="C16" s="647"/>
      <c r="D16" s="647"/>
      <c r="E16" s="647"/>
      <c r="F16" s="647"/>
      <c r="G16" s="6"/>
      <c r="H16" s="6"/>
      <c r="I16" s="6"/>
      <c r="J16" s="6"/>
      <c r="K16" s="6"/>
      <c r="L16" s="6"/>
      <c r="M16" s="6"/>
      <c r="N16" s="6"/>
      <c r="O16" s="6"/>
      <c r="P16" s="6"/>
      <c r="Q16" s="6"/>
      <c r="R16" s="6"/>
      <c r="S16" s="6"/>
      <c r="T16" s="6"/>
    </row>
    <row r="17" spans="1:20" s="5" customFormat="1">
      <c r="A17" s="120"/>
      <c r="E17" s="6"/>
      <c r="F17" s="6"/>
      <c r="G17" s="6"/>
      <c r="H17" s="6"/>
      <c r="I17" s="6"/>
      <c r="J17" s="6"/>
      <c r="K17" s="6"/>
      <c r="L17" s="6"/>
      <c r="M17" s="6"/>
      <c r="N17" s="6"/>
      <c r="O17" s="6"/>
      <c r="P17" s="6"/>
      <c r="Q17" s="6"/>
      <c r="R17" s="6"/>
      <c r="S17" s="6"/>
      <c r="T17" s="6"/>
    </row>
    <row r="18" spans="1:20" s="5" customFormat="1">
      <c r="A18" s="120"/>
      <c r="B18" s="214"/>
      <c r="D18" s="215"/>
      <c r="E18" s="6"/>
      <c r="F18" s="6"/>
      <c r="G18" s="6"/>
      <c r="H18" s="6"/>
      <c r="I18" s="6"/>
      <c r="J18" s="6"/>
      <c r="K18" s="6"/>
      <c r="L18" s="6"/>
      <c r="M18" s="6"/>
      <c r="N18" s="6"/>
      <c r="O18" s="6"/>
      <c r="P18" s="6"/>
      <c r="Q18" s="6"/>
      <c r="R18" s="6"/>
      <c r="S18" s="6"/>
      <c r="T18" s="6"/>
    </row>
    <row r="19" spans="1:20" s="5" customFormat="1">
      <c r="A19" s="216" t="s">
        <v>665</v>
      </c>
      <c r="B19" s="217" t="s">
        <v>666</v>
      </c>
      <c r="C19" s="218"/>
      <c r="D19" s="216" t="s">
        <v>667</v>
      </c>
      <c r="E19" s="217" t="s">
        <v>666</v>
      </c>
      <c r="F19" s="219"/>
      <c r="G19" s="6"/>
      <c r="H19" s="6"/>
      <c r="I19" s="6"/>
      <c r="J19" s="6"/>
      <c r="K19" s="6"/>
      <c r="L19" s="6"/>
      <c r="M19" s="6"/>
      <c r="N19" s="6"/>
      <c r="O19" s="6"/>
      <c r="P19" s="6"/>
      <c r="Q19" s="6"/>
      <c r="R19" s="6"/>
      <c r="S19" s="6"/>
      <c r="T19" s="6"/>
    </row>
    <row r="20" spans="1:20" s="5" customFormat="1" ht="165" customHeight="1">
      <c r="A20" s="220"/>
      <c r="B20" s="221"/>
      <c r="C20" s="222"/>
      <c r="D20" s="220"/>
      <c r="E20" s="221"/>
      <c r="F20" s="223"/>
      <c r="G20" s="6"/>
      <c r="H20" s="6"/>
      <c r="I20" s="6"/>
      <c r="J20" s="6"/>
      <c r="K20" s="6"/>
      <c r="L20" s="6"/>
      <c r="M20" s="6"/>
      <c r="N20" s="6"/>
      <c r="O20" s="6"/>
      <c r="P20" s="6"/>
      <c r="Q20" s="6"/>
      <c r="R20" s="6"/>
      <c r="S20" s="6"/>
      <c r="T20" s="6"/>
    </row>
    <row r="21" spans="1:20" s="5" customFormat="1" ht="46" customHeight="1">
      <c r="A21" s="224"/>
      <c r="B21" s="645" t="s">
        <v>668</v>
      </c>
      <c r="C21" s="645"/>
      <c r="D21" s="224"/>
      <c r="E21" s="645" t="s">
        <v>668</v>
      </c>
      <c r="F21" s="646"/>
      <c r="G21" s="6"/>
      <c r="H21" s="6"/>
      <c r="I21" s="6"/>
      <c r="J21" s="6"/>
      <c r="K21" s="6"/>
      <c r="L21" s="6"/>
      <c r="M21" s="6"/>
      <c r="N21" s="6"/>
      <c r="O21" s="6"/>
      <c r="P21" s="6"/>
      <c r="Q21" s="6"/>
      <c r="R21" s="6"/>
      <c r="S21" s="6"/>
      <c r="T21" s="6"/>
    </row>
    <row r="22" spans="1:20" s="5" customFormat="1">
      <c r="A22" s="216" t="s">
        <v>669</v>
      </c>
      <c r="B22" s="217" t="s">
        <v>666</v>
      </c>
      <c r="C22" s="219"/>
      <c r="D22" s="216" t="s">
        <v>670</v>
      </c>
      <c r="E22" s="217" t="s">
        <v>666</v>
      </c>
      <c r="F22" s="225"/>
      <c r="G22" s="6"/>
      <c r="H22" s="6"/>
      <c r="I22" s="6"/>
      <c r="J22" s="6"/>
      <c r="K22" s="6"/>
      <c r="L22" s="6"/>
      <c r="M22" s="6"/>
      <c r="N22" s="6"/>
      <c r="O22" s="6"/>
      <c r="P22" s="6"/>
      <c r="Q22" s="6"/>
      <c r="R22" s="6"/>
      <c r="S22" s="6"/>
      <c r="T22" s="6"/>
    </row>
    <row r="23" spans="1:20" s="5" customFormat="1" ht="165" customHeight="1">
      <c r="A23" s="220"/>
      <c r="B23" s="221"/>
      <c r="C23" s="223"/>
      <c r="D23" s="220"/>
      <c r="E23" s="221"/>
      <c r="F23" s="226"/>
      <c r="G23" s="6"/>
      <c r="H23" s="6"/>
      <c r="I23" s="6"/>
      <c r="J23" s="6"/>
      <c r="K23" s="6"/>
      <c r="L23" s="6"/>
      <c r="M23" s="6"/>
      <c r="N23" s="6"/>
      <c r="O23" s="6"/>
      <c r="P23" s="6"/>
      <c r="Q23" s="6"/>
      <c r="R23" s="6"/>
      <c r="S23" s="6"/>
      <c r="T23" s="6"/>
    </row>
    <row r="24" spans="1:20" s="5" customFormat="1" ht="47.15" customHeight="1">
      <c r="A24" s="224"/>
      <c r="B24" s="645" t="s">
        <v>668</v>
      </c>
      <c r="C24" s="646"/>
      <c r="D24" s="224"/>
      <c r="E24" s="645" t="s">
        <v>668</v>
      </c>
      <c r="F24" s="646"/>
      <c r="G24" s="6"/>
      <c r="H24" s="6"/>
      <c r="I24" s="6"/>
      <c r="J24" s="6"/>
      <c r="K24" s="6"/>
      <c r="L24" s="6"/>
      <c r="M24" s="6"/>
      <c r="N24" s="6"/>
      <c r="O24" s="6"/>
      <c r="P24" s="6"/>
      <c r="Q24" s="6"/>
      <c r="R24" s="6"/>
      <c r="S24" s="6"/>
      <c r="T24" s="6"/>
    </row>
    <row r="25" spans="1:20" s="5" customFormat="1">
      <c r="A25" s="216" t="s">
        <v>671</v>
      </c>
      <c r="B25" s="217" t="s">
        <v>666</v>
      </c>
      <c r="C25" s="114"/>
      <c r="D25" s="216"/>
      <c r="E25" s="217"/>
      <c r="F25" s="219"/>
      <c r="G25" s="6"/>
      <c r="H25" s="6"/>
      <c r="I25" s="6"/>
      <c r="J25" s="6"/>
      <c r="K25" s="6"/>
      <c r="L25" s="6"/>
      <c r="M25" s="6"/>
      <c r="N25" s="6"/>
      <c r="O25" s="6"/>
      <c r="P25" s="6"/>
      <c r="Q25" s="6"/>
      <c r="R25" s="6"/>
      <c r="S25" s="6"/>
      <c r="T25" s="6"/>
    </row>
    <row r="26" spans="1:20" s="5" customFormat="1" ht="165" customHeight="1">
      <c r="A26" s="220"/>
      <c r="B26" s="221"/>
      <c r="D26" s="220"/>
      <c r="E26" s="221"/>
      <c r="F26" s="223"/>
      <c r="G26" s="6"/>
      <c r="H26" s="6"/>
      <c r="I26" s="6"/>
      <c r="J26" s="6"/>
      <c r="K26" s="6"/>
      <c r="L26" s="6"/>
      <c r="M26" s="6"/>
      <c r="N26" s="6"/>
      <c r="O26" s="6"/>
      <c r="P26" s="6"/>
      <c r="Q26" s="6"/>
      <c r="R26" s="6"/>
      <c r="S26" s="6"/>
      <c r="T26" s="6"/>
    </row>
    <row r="27" spans="1:20" s="5" customFormat="1" ht="45" customHeight="1">
      <c r="A27" s="220"/>
      <c r="B27" s="645" t="s">
        <v>668</v>
      </c>
      <c r="C27" s="646"/>
      <c r="D27" s="116"/>
      <c r="E27" s="645"/>
      <c r="F27" s="646"/>
      <c r="G27" s="6"/>
      <c r="H27" s="6"/>
      <c r="I27" s="6"/>
      <c r="J27" s="6"/>
      <c r="K27" s="6"/>
      <c r="L27" s="6"/>
      <c r="M27" s="6"/>
      <c r="N27" s="6"/>
      <c r="O27" s="6"/>
      <c r="P27" s="6"/>
      <c r="Q27" s="6"/>
      <c r="R27" s="6"/>
      <c r="S27" s="6"/>
      <c r="T27" s="6"/>
    </row>
  </sheetData>
  <mergeCells count="18">
    <mergeCell ref="B16:F16"/>
    <mergeCell ref="B4:F4"/>
    <mergeCell ref="B5:F5"/>
    <mergeCell ref="B6:D6"/>
    <mergeCell ref="B7:D7"/>
    <mergeCell ref="B8:F8"/>
    <mergeCell ref="B9:D9"/>
    <mergeCell ref="B10:D10"/>
    <mergeCell ref="B11:D11"/>
    <mergeCell ref="B12:F12"/>
    <mergeCell ref="B13:F13"/>
    <mergeCell ref="B14:F14"/>
    <mergeCell ref="B21:C21"/>
    <mergeCell ref="E21:F21"/>
    <mergeCell ref="B24:C24"/>
    <mergeCell ref="E24:F24"/>
    <mergeCell ref="B27:C27"/>
    <mergeCell ref="E27:F27"/>
  </mergeCells>
  <conditionalFormatting sqref="C15 F19:F20 C25:C26 C28:C1048576 C2:C3 C17:C20">
    <cfRule type="expression" dxfId="1265" priority="1">
      <formula>INDIRECT("W"&amp;ROW())="Done"</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0"/>
  <sheetViews>
    <sheetView workbookViewId="0"/>
  </sheetViews>
  <sheetFormatPr defaultRowHeight="14.5"/>
  <cols>
    <col min="1" max="1" width="6.81640625" style="1" customWidth="1"/>
    <col min="2" max="2" width="19.54296875" style="1" customWidth="1"/>
    <col min="3" max="3" width="66.54296875" style="2" customWidth="1"/>
    <col min="4" max="4" width="13" style="2" customWidth="1"/>
    <col min="5" max="5" width="13.81640625" style="2" customWidth="1"/>
    <col min="6" max="6" width="13.26953125" style="2" customWidth="1"/>
    <col min="7" max="7" width="15.26953125" style="2" customWidth="1"/>
    <col min="8" max="8" width="13.54296875" style="2" customWidth="1"/>
    <col min="9" max="9" width="20.453125" style="2" customWidth="1"/>
    <col min="10" max="10" width="26.453125" customWidth="1"/>
  </cols>
  <sheetData>
    <row r="1" spans="1:10" ht="17.5">
      <c r="A1" s="4"/>
      <c r="B1" s="42" t="s">
        <v>672</v>
      </c>
      <c r="C1" s="103"/>
    </row>
    <row r="3" spans="1:10">
      <c r="B3" s="227" t="s">
        <v>673</v>
      </c>
    </row>
    <row r="4" spans="1:10" s="80" customFormat="1" ht="40.5">
      <c r="A4" s="228" t="s">
        <v>298</v>
      </c>
      <c r="B4" s="228" t="s">
        <v>84</v>
      </c>
      <c r="C4" s="228" t="s">
        <v>300</v>
      </c>
      <c r="D4" s="228" t="s">
        <v>194</v>
      </c>
      <c r="E4" s="228" t="s">
        <v>674</v>
      </c>
      <c r="F4" s="228" t="s">
        <v>303</v>
      </c>
      <c r="G4" s="228" t="s">
        <v>304</v>
      </c>
      <c r="H4" s="228" t="s">
        <v>675</v>
      </c>
      <c r="I4" s="228" t="s">
        <v>3</v>
      </c>
      <c r="J4" s="229" t="s">
        <v>301</v>
      </c>
    </row>
    <row r="5" spans="1:10">
      <c r="A5" s="230" t="s">
        <v>207</v>
      </c>
      <c r="B5" s="231" t="s">
        <v>305</v>
      </c>
      <c r="C5" s="581" t="s">
        <v>306</v>
      </c>
      <c r="D5" s="527">
        <v>0.18</v>
      </c>
      <c r="E5" s="233" t="s">
        <v>207</v>
      </c>
      <c r="F5" s="234" t="s">
        <v>207</v>
      </c>
      <c r="G5" s="234" t="s">
        <v>207</v>
      </c>
      <c r="H5" s="235" t="s">
        <v>207</v>
      </c>
      <c r="I5" s="583" t="s">
        <v>207</v>
      </c>
      <c r="J5" s="583" t="s">
        <v>207</v>
      </c>
    </row>
    <row r="6" spans="1:10">
      <c r="A6" s="230" t="s">
        <v>207</v>
      </c>
      <c r="B6" s="231" t="s">
        <v>305</v>
      </c>
      <c r="C6" s="581" t="s">
        <v>307</v>
      </c>
      <c r="D6" s="527">
        <v>0.18</v>
      </c>
      <c r="E6" s="233" t="s">
        <v>207</v>
      </c>
      <c r="F6" s="234" t="s">
        <v>207</v>
      </c>
      <c r="G6" s="234" t="s">
        <v>207</v>
      </c>
      <c r="H6" s="235" t="s">
        <v>207</v>
      </c>
      <c r="I6" s="583" t="s">
        <v>207</v>
      </c>
      <c r="J6" s="583" t="s">
        <v>207</v>
      </c>
    </row>
    <row r="7" spans="1:10">
      <c r="A7" s="230" t="s">
        <v>676</v>
      </c>
      <c r="B7" s="231" t="s">
        <v>665</v>
      </c>
      <c r="C7" s="580" t="s">
        <v>2355</v>
      </c>
      <c r="D7" s="522">
        <v>723.04</v>
      </c>
      <c r="E7" s="523">
        <v>723.04</v>
      </c>
      <c r="F7" s="524">
        <v>723.04</v>
      </c>
      <c r="G7" s="524">
        <v>723.04</v>
      </c>
      <c r="H7" s="525">
        <v>723.04</v>
      </c>
      <c r="I7" s="248">
        <f>SUM(Table12[[#This Row],[Single property]]*J7)+(Table12[[#This Row],[2 to 10 
properties]]*J7)+(Table12[[#This Row],[11 to 25 properties]]*J7)+(Table12[[#This Row],[26 to 50 properties]]*J7)+(Table12[[#This Row],[51+
properties]]*J7)</f>
        <v>108455.99999999999</v>
      </c>
      <c r="J7" s="237">
        <v>30</v>
      </c>
    </row>
    <row r="8" spans="1:10">
      <c r="A8" s="230" t="s">
        <v>677</v>
      </c>
      <c r="B8" s="231" t="s">
        <v>667</v>
      </c>
      <c r="C8" s="580" t="s">
        <v>2355</v>
      </c>
      <c r="D8" s="522">
        <v>731.26</v>
      </c>
      <c r="E8" s="523">
        <v>731.26</v>
      </c>
      <c r="F8" s="524">
        <v>731.26</v>
      </c>
      <c r="G8" s="524">
        <v>731.26</v>
      </c>
      <c r="H8" s="525">
        <v>731.26</v>
      </c>
      <c r="I8" s="248">
        <f>SUM(Table12[[#This Row],[Single property]]*J8)+(Table12[[#This Row],[2 to 10 
properties]]*J8)+(Table12[[#This Row],[11 to 25 properties]]*J8)+(Table12[[#This Row],[26 to 50 properties]]*J8)+(Table12[[#This Row],[51+
properties]]*J8)</f>
        <v>109689</v>
      </c>
      <c r="J8" s="237">
        <v>30</v>
      </c>
    </row>
    <row r="9" spans="1:10">
      <c r="A9" s="230" t="s">
        <v>678</v>
      </c>
      <c r="B9" s="231" t="s">
        <v>669</v>
      </c>
      <c r="C9" s="580" t="s">
        <v>2355</v>
      </c>
      <c r="D9" s="522">
        <v>739.47</v>
      </c>
      <c r="E9" s="523">
        <v>739.47</v>
      </c>
      <c r="F9" s="524">
        <v>739.47</v>
      </c>
      <c r="G9" s="524">
        <v>739.47</v>
      </c>
      <c r="H9" s="525">
        <v>739.47</v>
      </c>
      <c r="I9" s="248">
        <f>SUM(Table12[[#This Row],[Single property]]*J9)+(Table12[[#This Row],[2 to 10 
properties]]*J9)+(Table12[[#This Row],[11 to 25 properties]]*J9)+(Table12[[#This Row],[26 to 50 properties]]*J9)+(Table12[[#This Row],[51+
properties]]*J9)</f>
        <v>110920.50000000001</v>
      </c>
      <c r="J9" s="237">
        <v>30</v>
      </c>
    </row>
    <row r="10" spans="1:10">
      <c r="A10" s="230" t="s">
        <v>679</v>
      </c>
      <c r="B10" s="231" t="s">
        <v>670</v>
      </c>
      <c r="C10" s="580" t="s">
        <v>2355</v>
      </c>
      <c r="D10" s="522">
        <v>739.47</v>
      </c>
      <c r="E10" s="523">
        <v>739.47</v>
      </c>
      <c r="F10" s="524">
        <v>739.47</v>
      </c>
      <c r="G10" s="524">
        <v>739.47</v>
      </c>
      <c r="H10" s="525">
        <v>739.47</v>
      </c>
      <c r="I10" s="248">
        <f>SUM(Table12[[#This Row],[Single property]]*J10)+(Table12[[#This Row],[2 to 10 
properties]]*J10)+(Table12[[#This Row],[11 to 25 properties]]*J10)+(Table12[[#This Row],[26 to 50 properties]]*J10)+(Table12[[#This Row],[51+
properties]]*J10)</f>
        <v>110920.50000000001</v>
      </c>
      <c r="J10" s="237">
        <v>30</v>
      </c>
    </row>
    <row r="11" spans="1:10">
      <c r="A11" s="230" t="s">
        <v>680</v>
      </c>
      <c r="B11" s="231" t="s">
        <v>671</v>
      </c>
      <c r="C11" s="580" t="s">
        <v>2355</v>
      </c>
      <c r="D11" s="522">
        <v>723.04</v>
      </c>
      <c r="E11" s="523">
        <v>723.04</v>
      </c>
      <c r="F11" s="524">
        <v>723.04</v>
      </c>
      <c r="G11" s="524">
        <v>723.04</v>
      </c>
      <c r="H11" s="525">
        <v>723.04</v>
      </c>
      <c r="I11" s="248">
        <f>SUM(Table12[[#This Row],[Single property]]*J11)+(Table12[[#This Row],[2 to 10 
properties]]*J11)+(Table12[[#This Row],[11 to 25 properties]]*J11)+(Table12[[#This Row],[26 to 50 properties]]*J11)+(Table12[[#This Row],[51+
properties]]*J11)</f>
        <v>108455.99999999999</v>
      </c>
      <c r="J11" s="237">
        <v>30</v>
      </c>
    </row>
    <row r="12" spans="1:10" ht="27.5" thickBot="1">
      <c r="A12" s="231" t="s">
        <v>681</v>
      </c>
      <c r="B12" s="582" t="s">
        <v>682</v>
      </c>
      <c r="C12" s="581" t="s">
        <v>683</v>
      </c>
      <c r="D12" s="526">
        <v>255.44</v>
      </c>
      <c r="E12" s="233" t="s">
        <v>207</v>
      </c>
      <c r="F12" s="234" t="s">
        <v>207</v>
      </c>
      <c r="G12" s="234" t="s">
        <v>207</v>
      </c>
      <c r="H12" s="235" t="s">
        <v>207</v>
      </c>
      <c r="I12" s="584">
        <f>Table12[[#This Row],[Single property]]*Table12[[#This Row],[Volumes for evaluation purposes (for each band where applicable)]]</f>
        <v>7663.2</v>
      </c>
      <c r="J12" s="239">
        <v>30</v>
      </c>
    </row>
    <row r="13" spans="1:10" ht="15" thickBot="1">
      <c r="A13" s="240"/>
      <c r="B13" s="240"/>
      <c r="C13" s="241"/>
      <c r="D13" s="241"/>
      <c r="E13" s="241"/>
      <c r="F13" s="241"/>
      <c r="G13" s="241"/>
      <c r="H13" s="241"/>
      <c r="I13" s="241"/>
    </row>
    <row r="14" spans="1:10" ht="15" thickBot="1">
      <c r="A14" s="242"/>
      <c r="B14" s="242"/>
      <c r="C14" s="7"/>
      <c r="D14" s="7"/>
      <c r="E14" s="7"/>
      <c r="F14" s="7"/>
      <c r="G14" s="7"/>
      <c r="H14" s="198" t="s">
        <v>684</v>
      </c>
      <c r="I14" s="243">
        <f>SUM(I7:I13)</f>
        <v>556105.19999999995</v>
      </c>
    </row>
    <row r="15" spans="1:10">
      <c r="A15" s="244"/>
      <c r="B15" s="244"/>
      <c r="C15" s="245"/>
      <c r="D15" s="245"/>
      <c r="E15" s="245"/>
      <c r="F15" s="245"/>
      <c r="G15" s="245"/>
      <c r="H15" s="245"/>
      <c r="I15" s="245"/>
    </row>
    <row r="16" spans="1:10">
      <c r="A16" s="244"/>
      <c r="B16" s="246" t="s">
        <v>685</v>
      </c>
      <c r="C16" s="245"/>
      <c r="D16" s="245"/>
      <c r="E16" s="245"/>
      <c r="F16" s="245"/>
      <c r="G16" s="245"/>
      <c r="H16" s="245"/>
      <c r="I16" s="245"/>
    </row>
    <row r="17" spans="1:10" s="80" customFormat="1" ht="40.5">
      <c r="A17" s="228" t="s">
        <v>298</v>
      </c>
      <c r="B17" s="228" t="s">
        <v>84</v>
      </c>
      <c r="C17" s="228" t="s">
        <v>300</v>
      </c>
      <c r="D17" s="228" t="s">
        <v>194</v>
      </c>
      <c r="E17" s="228" t="s">
        <v>674</v>
      </c>
      <c r="F17" s="228" t="s">
        <v>303</v>
      </c>
      <c r="G17" s="228" t="s">
        <v>304</v>
      </c>
      <c r="H17" s="228" t="s">
        <v>675</v>
      </c>
      <c r="I17" s="228" t="s">
        <v>3</v>
      </c>
      <c r="J17" s="229" t="s">
        <v>301</v>
      </c>
    </row>
    <row r="18" spans="1:10" ht="27">
      <c r="A18" s="230" t="s">
        <v>207</v>
      </c>
      <c r="B18" s="231" t="s">
        <v>305</v>
      </c>
      <c r="C18" s="581" t="s">
        <v>686</v>
      </c>
      <c r="D18" s="527">
        <v>0.18</v>
      </c>
      <c r="E18" s="233" t="s">
        <v>207</v>
      </c>
      <c r="F18" s="234" t="s">
        <v>207</v>
      </c>
      <c r="G18" s="234" t="s">
        <v>207</v>
      </c>
      <c r="H18" s="235" t="s">
        <v>207</v>
      </c>
      <c r="I18" s="583" t="s">
        <v>207</v>
      </c>
      <c r="J18" s="583" t="s">
        <v>207</v>
      </c>
    </row>
    <row r="19" spans="1:10">
      <c r="A19" s="247" t="s">
        <v>687</v>
      </c>
      <c r="B19" s="247" t="s">
        <v>667</v>
      </c>
      <c r="C19" s="580" t="s">
        <v>2355</v>
      </c>
      <c r="D19" s="522">
        <v>937.3</v>
      </c>
      <c r="E19" s="523">
        <v>937.3</v>
      </c>
      <c r="F19" s="524">
        <v>937.3</v>
      </c>
      <c r="G19" s="524">
        <v>937.3</v>
      </c>
      <c r="H19" s="525">
        <v>937.3</v>
      </c>
      <c r="I19" s="248">
        <f>SUM(Table13[[#This Row],[Single property]]*J19)+(Table13[[#This Row],[2 to 10 
properties]]*J19)+(Table13[[#This Row],[11 to 25 properties]]*J19)+(Table13[[#This Row],[26 to 50 properties]]*J19)+(Table13[[#This Row],[51+
properties]]*J19)</f>
        <v>140595</v>
      </c>
      <c r="J19" s="237">
        <v>30</v>
      </c>
    </row>
    <row r="20" spans="1:10">
      <c r="A20" s="247" t="s">
        <v>688</v>
      </c>
      <c r="B20" s="247" t="s">
        <v>669</v>
      </c>
      <c r="C20" s="580" t="s">
        <v>2355</v>
      </c>
      <c r="D20" s="522">
        <v>957.01</v>
      </c>
      <c r="E20" s="523">
        <v>957.01</v>
      </c>
      <c r="F20" s="524">
        <v>957.01</v>
      </c>
      <c r="G20" s="524">
        <v>957.01</v>
      </c>
      <c r="H20" s="525">
        <v>957.01</v>
      </c>
      <c r="I20" s="248">
        <f>SUM(Table13[[#This Row],[Single property]]*J20)+(Table13[[#This Row],[2 to 10 
properties]]*J20)+(Table13[[#This Row],[11 to 25 properties]]*J20)+(Table13[[#This Row],[26 to 50 properties]]*J20)+(Table13[[#This Row],[51+
properties]]*J20)</f>
        <v>143551.5</v>
      </c>
      <c r="J20" s="237">
        <v>30</v>
      </c>
    </row>
    <row r="21" spans="1:10">
      <c r="A21" s="247" t="s">
        <v>689</v>
      </c>
      <c r="B21" s="247" t="s">
        <v>670</v>
      </c>
      <c r="C21" s="580" t="s">
        <v>2355</v>
      </c>
      <c r="D21" s="522">
        <v>921.18</v>
      </c>
      <c r="E21" s="523">
        <v>921.18</v>
      </c>
      <c r="F21" s="524">
        <v>921.18</v>
      </c>
      <c r="G21" s="524">
        <v>921.18</v>
      </c>
      <c r="H21" s="525">
        <v>921.18</v>
      </c>
      <c r="I21" s="248">
        <f>SUM(Table13[[#This Row],[Single property]]*J21)+(Table13[[#This Row],[2 to 10 
properties]]*J21)+(Table13[[#This Row],[11 to 25 properties]]*J21)+(Table13[[#This Row],[26 to 50 properties]]*J21)+(Table13[[#This Row],[51+
properties]]*J21)</f>
        <v>138177</v>
      </c>
      <c r="J21" s="237">
        <v>30</v>
      </c>
    </row>
    <row r="22" spans="1:10">
      <c r="A22" s="247" t="s">
        <v>690</v>
      </c>
      <c r="B22" s="247" t="s">
        <v>671</v>
      </c>
      <c r="C22" s="580" t="s">
        <v>2355</v>
      </c>
      <c r="D22" s="522">
        <v>909.16</v>
      </c>
      <c r="E22" s="523">
        <v>909.16</v>
      </c>
      <c r="F22" s="524">
        <v>909.16</v>
      </c>
      <c r="G22" s="524">
        <v>909.16</v>
      </c>
      <c r="H22" s="525">
        <v>909.16</v>
      </c>
      <c r="I22" s="248">
        <f>SUM(Table13[[#This Row],[Single property]]*J22)+(Table13[[#This Row],[2 to 10 
properties]]*J22)+(Table13[[#This Row],[11 to 25 properties]]*J22)+(Table13[[#This Row],[26 to 50 properties]]*J22)+(Table13[[#This Row],[51+
properties]]*J22)</f>
        <v>136374</v>
      </c>
      <c r="J22" s="237">
        <v>30</v>
      </c>
    </row>
    <row r="23" spans="1:10" ht="27.5" thickBot="1">
      <c r="A23" s="230" t="s">
        <v>691</v>
      </c>
      <c r="B23" s="232" t="s">
        <v>682</v>
      </c>
      <c r="C23" s="581" t="s">
        <v>683</v>
      </c>
      <c r="D23" s="526">
        <v>186.45</v>
      </c>
      <c r="E23" s="233" t="s">
        <v>207</v>
      </c>
      <c r="F23" s="234" t="s">
        <v>207</v>
      </c>
      <c r="G23" s="234" t="s">
        <v>207</v>
      </c>
      <c r="H23" s="235" t="s">
        <v>207</v>
      </c>
      <c r="I23" s="248">
        <f>Table13[[#This Row],[Single property]]*J22</f>
        <v>5593.5</v>
      </c>
      <c r="J23" s="237">
        <v>30</v>
      </c>
    </row>
    <row r="24" spans="1:10" ht="15" thickBot="1">
      <c r="A24" s="120"/>
      <c r="B24" s="120"/>
      <c r="C24" s="120"/>
      <c r="D24" s="241"/>
      <c r="E24" s="241"/>
      <c r="F24" s="241"/>
      <c r="G24" s="241"/>
      <c r="H24" s="241"/>
      <c r="I24" s="241"/>
    </row>
    <row r="25" spans="1:10" ht="15" thickBot="1">
      <c r="A25" s="249"/>
      <c r="B25" s="249"/>
      <c r="C25" s="249"/>
      <c r="D25" s="7"/>
      <c r="E25" s="7"/>
      <c r="F25" s="7"/>
      <c r="G25" s="7"/>
      <c r="H25" s="198" t="s">
        <v>692</v>
      </c>
      <c r="I25" s="243">
        <f>SUM(I19:I23)</f>
        <v>564291</v>
      </c>
    </row>
    <row r="27" spans="1:10">
      <c r="B27" s="227" t="s">
        <v>693</v>
      </c>
    </row>
    <row r="28" spans="1:10" s="80" customFormat="1" ht="41" thickBot="1">
      <c r="A28" s="228" t="s">
        <v>298</v>
      </c>
      <c r="B28" s="228" t="s">
        <v>84</v>
      </c>
      <c r="C28" s="228" t="s">
        <v>300</v>
      </c>
      <c r="D28" s="228" t="s">
        <v>194</v>
      </c>
      <c r="E28" s="228" t="s">
        <v>674</v>
      </c>
      <c r="F28" s="228" t="s">
        <v>303</v>
      </c>
      <c r="G28" s="228" t="s">
        <v>304</v>
      </c>
      <c r="H28" s="228" t="s">
        <v>675</v>
      </c>
      <c r="I28" s="228" t="s">
        <v>3</v>
      </c>
      <c r="J28" s="229" t="s">
        <v>301</v>
      </c>
    </row>
    <row r="29" spans="1:10" ht="15" thickBot="1">
      <c r="A29" s="250" t="s">
        <v>694</v>
      </c>
      <c r="B29" s="238" t="s">
        <v>665</v>
      </c>
      <c r="C29" s="580" t="s">
        <v>2355</v>
      </c>
      <c r="D29" s="518">
        <v>1626.68</v>
      </c>
      <c r="E29" s="519">
        <v>1626.68</v>
      </c>
      <c r="F29" s="520">
        <v>1626.68</v>
      </c>
      <c r="G29" s="520">
        <v>1626.68</v>
      </c>
      <c r="H29" s="521">
        <v>1626.68</v>
      </c>
      <c r="I29" s="236">
        <f>SUM(Table14[[#This Row],[Single property]]*J29)+(Table14[[#This Row],[2 to 10 
properties]]*J29)+(Table14[[#This Row],[11 to 25 properties]]*J29)+(Table14[[#This Row],[26 to 50 properties]]*J29)+(Table14[[#This Row],[51+
properties]]*J29)</f>
        <v>244002</v>
      </c>
      <c r="J29" s="237">
        <v>30</v>
      </c>
    </row>
    <row r="30" spans="1:10">
      <c r="A30" s="247" t="s">
        <v>695</v>
      </c>
      <c r="B30" s="247" t="s">
        <v>667</v>
      </c>
      <c r="C30" s="580" t="s">
        <v>2355</v>
      </c>
      <c r="D30" s="522">
        <v>1817.05</v>
      </c>
      <c r="E30" s="523">
        <v>1817.05</v>
      </c>
      <c r="F30" s="524">
        <v>1817.05</v>
      </c>
      <c r="G30" s="524">
        <v>1817.05</v>
      </c>
      <c r="H30" s="525">
        <v>1817.05</v>
      </c>
      <c r="I30" s="236">
        <f>SUM(Table14[[#This Row],[Single property]]*J30)+(Table14[[#This Row],[2 to 10 
properties]]*J30)+(Table14[[#This Row],[11 to 25 properties]]*J30)+(Table14[[#This Row],[26 to 50 properties]]*J30)+(Table14[[#This Row],[51+
properties]]*J30)</f>
        <v>272557.5</v>
      </c>
      <c r="J30" s="237">
        <v>30</v>
      </c>
    </row>
    <row r="31" spans="1:10">
      <c r="A31" s="247" t="s">
        <v>696</v>
      </c>
      <c r="B31" s="247" t="s">
        <v>669</v>
      </c>
      <c r="C31" s="580" t="s">
        <v>2355</v>
      </c>
      <c r="D31" s="522">
        <v>1818.12</v>
      </c>
      <c r="E31" s="523">
        <v>1818.12</v>
      </c>
      <c r="F31" s="524">
        <v>1818.12</v>
      </c>
      <c r="G31" s="524">
        <v>1818.12</v>
      </c>
      <c r="H31" s="525">
        <v>1818.12</v>
      </c>
      <c r="I31" s="248">
        <f>SUM(Table14[[#This Row],[Single property]]*J31)+(Table14[[#This Row],[2 to 10 
properties]]*J31)+(Table14[[#This Row],[11 to 25 properties]]*J31)+(Table14[[#This Row],[26 to 50 properties]]*J31)+(Table14[[#This Row],[51+
properties]]*J31)</f>
        <v>272718</v>
      </c>
      <c r="J31" s="237">
        <v>30</v>
      </c>
    </row>
    <row r="32" spans="1:10">
      <c r="A32" s="247" t="s">
        <v>697</v>
      </c>
      <c r="B32" s="247" t="s">
        <v>670</v>
      </c>
      <c r="C32" s="580" t="s">
        <v>2355</v>
      </c>
      <c r="D32" s="522">
        <v>1831.92</v>
      </c>
      <c r="E32" s="523">
        <v>1831.92</v>
      </c>
      <c r="F32" s="524">
        <v>1831.92</v>
      </c>
      <c r="G32" s="524">
        <v>1831.92</v>
      </c>
      <c r="H32" s="525">
        <v>1831.92</v>
      </c>
      <c r="I32" s="248">
        <f>SUM(Table14[[#This Row],[Single property]]*J32)+(Table14[[#This Row],[2 to 10 
properties]]*J32)+(Table14[[#This Row],[11 to 25 properties]]*J32)+(Table14[[#This Row],[26 to 50 properties]]*J32)+(Table14[[#This Row],[51+
properties]]*J32)</f>
        <v>274788</v>
      </c>
      <c r="J32" s="237">
        <v>30</v>
      </c>
    </row>
    <row r="33" spans="1:10">
      <c r="A33" s="247" t="s">
        <v>698</v>
      </c>
      <c r="B33" s="247" t="s">
        <v>671</v>
      </c>
      <c r="C33" s="580" t="s">
        <v>2355</v>
      </c>
      <c r="D33" s="522">
        <v>1831.92</v>
      </c>
      <c r="E33" s="523">
        <v>1831.92</v>
      </c>
      <c r="F33" s="524">
        <v>1831.92</v>
      </c>
      <c r="G33" s="524">
        <v>1831.92</v>
      </c>
      <c r="H33" s="525">
        <v>1831.92</v>
      </c>
      <c r="I33" s="248">
        <f>SUM(Table14[[#This Row],[Single property]]*J33)+(Table14[[#This Row],[2 to 10 
properties]]*J33)+(Table14[[#This Row],[11 to 25 properties]]*J33)+(Table14[[#This Row],[26 to 50 properties]]*J33)+(Table14[[#This Row],[51+
properties]]*J33)</f>
        <v>274788</v>
      </c>
      <c r="J33" s="237">
        <v>30</v>
      </c>
    </row>
    <row r="34" spans="1:10" ht="27.5" thickBot="1">
      <c r="A34" s="230" t="s">
        <v>699</v>
      </c>
      <c r="B34" s="232" t="s">
        <v>682</v>
      </c>
      <c r="C34" s="581" t="s">
        <v>683</v>
      </c>
      <c r="D34" s="526">
        <v>287.52999999999997</v>
      </c>
      <c r="E34" s="233" t="s">
        <v>207</v>
      </c>
      <c r="F34" s="234" t="s">
        <v>207</v>
      </c>
      <c r="G34" s="234" t="s">
        <v>207</v>
      </c>
      <c r="H34" s="235" t="s">
        <v>207</v>
      </c>
      <c r="I34" s="584">
        <f>Table14[[#This Row],[Single property]]*Table14[[#This Row],[Volumes for evaluation purposes (for each band where applicable)]]</f>
        <v>8625.9</v>
      </c>
      <c r="J34" s="237">
        <v>30</v>
      </c>
    </row>
    <row r="35" spans="1:10" ht="15" thickBot="1">
      <c r="A35" s="120"/>
      <c r="B35" s="120"/>
      <c r="C35" s="120"/>
      <c r="D35" s="241"/>
      <c r="E35" s="241"/>
      <c r="F35" s="241"/>
      <c r="G35" s="241"/>
      <c r="H35" s="241"/>
      <c r="I35" s="241"/>
    </row>
    <row r="36" spans="1:10" ht="15" thickBot="1">
      <c r="A36" s="249"/>
      <c r="B36" s="249"/>
      <c r="C36" s="249"/>
      <c r="D36" s="7"/>
      <c r="E36" s="7"/>
      <c r="F36" s="7"/>
      <c r="G36" s="7"/>
      <c r="H36" s="198" t="s">
        <v>700</v>
      </c>
      <c r="I36" s="243">
        <f>SUM(I29:I35)</f>
        <v>1347479.4</v>
      </c>
    </row>
    <row r="38" spans="1:10">
      <c r="B38" s="227" t="s">
        <v>701</v>
      </c>
    </row>
    <row r="39" spans="1:10" ht="41" thickBot="1">
      <c r="A39" s="228" t="s">
        <v>298</v>
      </c>
      <c r="B39" s="228" t="s">
        <v>84</v>
      </c>
      <c r="C39" s="228" t="s">
        <v>300</v>
      </c>
      <c r="D39" s="228" t="s">
        <v>194</v>
      </c>
      <c r="E39" s="228" t="s">
        <v>674</v>
      </c>
      <c r="F39" s="228" t="s">
        <v>303</v>
      </c>
      <c r="G39" s="228" t="s">
        <v>304</v>
      </c>
      <c r="H39" s="228" t="s">
        <v>675</v>
      </c>
      <c r="I39" s="228" t="s">
        <v>3</v>
      </c>
      <c r="J39" s="229" t="s">
        <v>301</v>
      </c>
    </row>
    <row r="40" spans="1:10" ht="15" thickBot="1">
      <c r="A40" s="250" t="s">
        <v>702</v>
      </c>
      <c r="B40" s="238" t="s">
        <v>665</v>
      </c>
      <c r="C40" s="580" t="s">
        <v>2355</v>
      </c>
      <c r="D40" s="518">
        <v>1386.32</v>
      </c>
      <c r="E40" s="585">
        <v>1386.32</v>
      </c>
      <c r="F40" s="520">
        <v>1386.32</v>
      </c>
      <c r="G40" s="520">
        <v>1386.32</v>
      </c>
      <c r="H40" s="521">
        <v>1386.32</v>
      </c>
      <c r="I40" s="236">
        <f>SUM(Table15[[#This Row],[Single property]]*J40)+(Table15[[#This Row],[2 to 10 
properties]]*J40)+(Table15[[#This Row],[11 to 25 properties]]*J40)+(Table15[[#This Row],[26 to 50 properties]]*J40)+(Table15[[#This Row],[51+
properties]]*J40)</f>
        <v>207948</v>
      </c>
      <c r="J40" s="237">
        <v>30</v>
      </c>
    </row>
    <row r="41" spans="1:10">
      <c r="A41" s="247" t="s">
        <v>703</v>
      </c>
      <c r="B41" s="247" t="s">
        <v>667</v>
      </c>
      <c r="C41" s="580" t="s">
        <v>2355</v>
      </c>
      <c r="D41" s="522">
        <v>1442.8</v>
      </c>
      <c r="E41" s="586">
        <v>1442.8</v>
      </c>
      <c r="F41" s="524">
        <v>1442.8</v>
      </c>
      <c r="G41" s="524">
        <v>1442.8</v>
      </c>
      <c r="H41" s="525">
        <v>1442.8</v>
      </c>
      <c r="I41" s="236">
        <f>SUM(Table15[[#This Row],[Single property]]*J41)+(Table15[[#This Row],[2 to 10 
properties]]*J41)+(Table15[[#This Row],[11 to 25 properties]]*J41)+(Table15[[#This Row],[26 to 50 properties]]*J41)+(Table15[[#This Row],[51+
properties]]*J41)</f>
        <v>216420</v>
      </c>
      <c r="J41" s="237">
        <v>30</v>
      </c>
    </row>
    <row r="42" spans="1:10">
      <c r="A42" s="247" t="s">
        <v>704</v>
      </c>
      <c r="B42" s="247" t="s">
        <v>669</v>
      </c>
      <c r="C42" s="580" t="s">
        <v>2355</v>
      </c>
      <c r="D42" s="522">
        <v>1540.35</v>
      </c>
      <c r="E42" s="586">
        <v>1540.35</v>
      </c>
      <c r="F42" s="524">
        <v>1540.35</v>
      </c>
      <c r="G42" s="524">
        <v>1540.35</v>
      </c>
      <c r="H42" s="525">
        <v>1540.35</v>
      </c>
      <c r="I42" s="248">
        <f>SUM(Table15[[#This Row],[Single property]]*J42)+(Table15[[#This Row],[2 to 10 
properties]]*J42)+(Table15[[#This Row],[11 to 25 properties]]*J42)+(Table15[[#This Row],[26 to 50 properties]]*J42)+(Table15[[#This Row],[51+
properties]]*J42)</f>
        <v>231052.5</v>
      </c>
      <c r="J42" s="237">
        <v>30</v>
      </c>
    </row>
    <row r="43" spans="1:10">
      <c r="A43" s="247" t="s">
        <v>705</v>
      </c>
      <c r="B43" s="247" t="s">
        <v>670</v>
      </c>
      <c r="C43" s="580" t="s">
        <v>2355</v>
      </c>
      <c r="D43" s="522">
        <v>1540.35</v>
      </c>
      <c r="E43" s="586">
        <v>1540.35</v>
      </c>
      <c r="F43" s="524">
        <v>1540.35</v>
      </c>
      <c r="G43" s="524">
        <v>1540.35</v>
      </c>
      <c r="H43" s="525">
        <v>1540.35</v>
      </c>
      <c r="I43" s="248">
        <f>SUM(Table15[[#This Row],[Single property]]*J43)+(Table15[[#This Row],[2 to 10 
properties]]*J43)+(Table15[[#This Row],[11 to 25 properties]]*J43)+(Table15[[#This Row],[26 to 50 properties]]*J43)+(Table15[[#This Row],[51+
properties]]*J43)</f>
        <v>231052.5</v>
      </c>
      <c r="J43" s="237">
        <v>30</v>
      </c>
    </row>
    <row r="44" spans="1:10">
      <c r="A44" s="247" t="s">
        <v>706</v>
      </c>
      <c r="B44" s="247" t="s">
        <v>671</v>
      </c>
      <c r="C44" s="580" t="s">
        <v>2355</v>
      </c>
      <c r="D44" s="522">
        <v>1442.8</v>
      </c>
      <c r="E44" s="586">
        <v>1442.8</v>
      </c>
      <c r="F44" s="524">
        <v>1442.8</v>
      </c>
      <c r="G44" s="524">
        <v>1442.8</v>
      </c>
      <c r="H44" s="525">
        <v>1442.8</v>
      </c>
      <c r="I44" s="248">
        <f>SUM(Table15[[#This Row],[Single property]]*J44)+(Table15[[#This Row],[2 to 10 
properties]]*J44)+(Table15[[#This Row],[11 to 25 properties]]*J44)+(Table15[[#This Row],[26 to 50 properties]]*J44)+(Table15[[#This Row],[51+
properties]]*J44)</f>
        <v>216420</v>
      </c>
      <c r="J44" s="237">
        <v>30</v>
      </c>
    </row>
    <row r="45" spans="1:10">
      <c r="A45" s="247" t="s">
        <v>707</v>
      </c>
      <c r="B45" s="247" t="s">
        <v>708</v>
      </c>
      <c r="C45" s="580" t="s">
        <v>2355</v>
      </c>
      <c r="D45" s="522">
        <v>1437.66</v>
      </c>
      <c r="E45" s="586">
        <v>1437.66</v>
      </c>
      <c r="F45" s="524">
        <v>1437.66</v>
      </c>
      <c r="G45" s="524">
        <v>1437.66</v>
      </c>
      <c r="H45" s="525">
        <v>1437.66</v>
      </c>
      <c r="I45" s="248">
        <f>SUM(Table15[[#This Row],[Single property]]*J45)+(Table15[[#This Row],[2 to 10 
properties]]*J45)+(Table15[[#This Row],[11 to 25 properties]]*J45)+(Table15[[#This Row],[26 to 50 properties]]*J45)+(Table15[[#This Row],[51+
properties]]*J45)</f>
        <v>215649</v>
      </c>
      <c r="J45" s="237">
        <v>30</v>
      </c>
    </row>
    <row r="46" spans="1:10" ht="27.5" thickBot="1">
      <c r="A46" s="230" t="s">
        <v>709</v>
      </c>
      <c r="B46" s="232" t="s">
        <v>682</v>
      </c>
      <c r="C46" s="581" t="s">
        <v>683</v>
      </c>
      <c r="D46" s="526">
        <v>462.11</v>
      </c>
      <c r="E46" s="587" t="s">
        <v>207</v>
      </c>
      <c r="F46" s="234" t="s">
        <v>207</v>
      </c>
      <c r="G46" s="234" t="s">
        <v>207</v>
      </c>
      <c r="H46" s="235" t="s">
        <v>207</v>
      </c>
      <c r="I46" s="584">
        <f>Table15[[#This Row],[Single property]]*Table15[[#This Row],[Volumes for evaluation purposes (for each band where applicable)]]</f>
        <v>13863.300000000001</v>
      </c>
      <c r="J46" s="237">
        <v>30</v>
      </c>
    </row>
    <row r="47" spans="1:10" ht="15" thickBot="1">
      <c r="A47" s="120"/>
      <c r="B47" s="120"/>
      <c r="C47" s="120"/>
      <c r="D47" s="241"/>
      <c r="E47" s="241"/>
      <c r="F47" s="241"/>
      <c r="G47" s="241"/>
      <c r="H47" s="241"/>
      <c r="I47" s="241"/>
    </row>
    <row r="48" spans="1:10" ht="15" thickBot="1">
      <c r="A48" s="249"/>
      <c r="B48" s="249"/>
      <c r="C48" s="249"/>
      <c r="D48" s="7"/>
      <c r="E48" s="7"/>
      <c r="F48" s="7"/>
      <c r="G48" s="7"/>
      <c r="H48" s="198" t="s">
        <v>710</v>
      </c>
      <c r="I48" s="243">
        <f>SUM(I40:I47)</f>
        <v>1332405.3</v>
      </c>
    </row>
    <row r="49" spans="8:9" ht="15" thickBot="1"/>
    <row r="50" spans="8:9" ht="15" thickBot="1">
      <c r="H50" s="198" t="s">
        <v>711</v>
      </c>
      <c r="I50" s="243">
        <f>I48+I36+I25+I14</f>
        <v>3800280.9000000004</v>
      </c>
    </row>
  </sheetData>
  <protectedRanges>
    <protectedRange sqref="D40:D46" name="Data_3_1"/>
    <protectedRange sqref="D29:D34" name="Data_2_1"/>
    <protectedRange sqref="D19:D23" name="Data_1_1"/>
    <protectedRange sqref="D5:D12" name="Data_4"/>
  </protectedRanges>
  <conditionalFormatting sqref="D40:D46 D19:D23 D29:D34 D5:D12">
    <cfRule type="expression" dxfId="1264" priority="60">
      <formula>INDIRECT("J"&amp;ROW())="Done"</formula>
    </cfRule>
    <cfRule type="expression" dxfId="1263" priority="61">
      <formula>INDIRECT("J"&amp;ROW())="Add"</formula>
    </cfRule>
  </conditionalFormatting>
  <conditionalFormatting sqref="F40:F46 F19:F23 F29:F34 F5:F12">
    <cfRule type="expression" dxfId="1262" priority="56">
      <formula>INDIRECT("L"&amp;ROW())="Done"</formula>
    </cfRule>
    <cfRule type="expression" dxfId="1261" priority="57">
      <formula>INDIRECT("L"&amp;ROW())="Add"</formula>
    </cfRule>
  </conditionalFormatting>
  <conditionalFormatting sqref="G40:G46 G19:G23 G29:G34 G5:G12">
    <cfRule type="expression" dxfId="1260" priority="54">
      <formula>INDIRECT("M"&amp;ROW())="Done"</formula>
    </cfRule>
    <cfRule type="expression" dxfId="1259" priority="55">
      <formula>INDIRECT("M"&amp;ROW())="Add"</formula>
    </cfRule>
  </conditionalFormatting>
  <conditionalFormatting sqref="H40:H46 H19:H23 H29:H34 H5:H12">
    <cfRule type="expression" dxfId="1258" priority="52">
      <formula>INDIRECT("N"&amp;ROW())="Done"</formula>
    </cfRule>
    <cfRule type="expression" dxfId="1257" priority="53">
      <formula>INDIRECT("N"&amp;ROW())="Add"</formula>
    </cfRule>
  </conditionalFormatting>
  <conditionalFormatting sqref="E40:E46 E19:E23 E7:E12 E29:E34 E5:H6">
    <cfRule type="expression" dxfId="1256" priority="58">
      <formula>INDIRECT("K"&amp;ROW())="Done"</formula>
    </cfRule>
    <cfRule type="expression" dxfId="1255" priority="59">
      <formula>INDIRECT("K"&amp;ROW())="Add"</formula>
    </cfRule>
  </conditionalFormatting>
  <conditionalFormatting sqref="D5:J12 D19:I23 D29:I34 D40:I46">
    <cfRule type="expression" dxfId="1254" priority="50">
      <formula>INDIRECT("J"&amp;ROW())="Shade"</formula>
    </cfRule>
  </conditionalFormatting>
  <conditionalFormatting sqref="H50">
    <cfRule type="expression" dxfId="1253" priority="44">
      <formula>INDIRECT("E"&amp;ROW())="Shade"</formula>
    </cfRule>
    <cfRule type="expression" dxfId="1252" priority="45">
      <formula>INDIRECT("E"&amp;ROW())="done"</formula>
    </cfRule>
    <cfRule type="expression" dxfId="1251" priority="46">
      <formula>INDIRECT("E"&amp;ROW())="Add"</formula>
    </cfRule>
  </conditionalFormatting>
  <conditionalFormatting sqref="A5:J12">
    <cfRule type="expression" dxfId="1250" priority="43">
      <formula>"MOD(ROW(),2)=0,"</formula>
    </cfRule>
  </conditionalFormatting>
  <conditionalFormatting sqref="D5:J12">
    <cfRule type="containsText" dxfId="1249" priority="51" operator="containsText" text="N/A">
      <formula>NOT(ISERROR(SEARCH("N/A",#REF!)))</formula>
    </cfRule>
  </conditionalFormatting>
  <conditionalFormatting sqref="D19:I23">
    <cfRule type="containsText" dxfId="1248" priority="49" operator="containsText" text="N/A">
      <formula>NOT(ISERROR(SEARCH("N/A",#REF!)))</formula>
    </cfRule>
  </conditionalFormatting>
  <conditionalFormatting sqref="D29:I34">
    <cfRule type="containsText" dxfId="1247" priority="48" operator="containsText" text="N/A">
      <formula>NOT(ISERROR(SEARCH("N/A",#REF!)))</formula>
    </cfRule>
  </conditionalFormatting>
  <conditionalFormatting sqref="D40:I46">
    <cfRule type="containsText" dxfId="1246" priority="47" operator="containsText" text="N/A">
      <formula>NOT(ISERROR(SEARCH("N/A",#REF!)))</formula>
    </cfRule>
  </conditionalFormatting>
  <conditionalFormatting sqref="F18">
    <cfRule type="expression" dxfId="1245" priority="36">
      <formula>INDIRECT("L"&amp;ROW())="Done"</formula>
    </cfRule>
    <cfRule type="expression" dxfId="1244" priority="37">
      <formula>INDIRECT("L"&amp;ROW())="Add"</formula>
    </cfRule>
  </conditionalFormatting>
  <conditionalFormatting sqref="G18">
    <cfRule type="expression" dxfId="1243" priority="34">
      <formula>INDIRECT("M"&amp;ROW())="Done"</formula>
    </cfRule>
    <cfRule type="expression" dxfId="1242" priority="35">
      <formula>INDIRECT("M"&amp;ROW())="Add"</formula>
    </cfRule>
  </conditionalFormatting>
  <conditionalFormatting sqref="H18">
    <cfRule type="expression" dxfId="1241" priority="32">
      <formula>INDIRECT("N"&amp;ROW())="Done"</formula>
    </cfRule>
    <cfRule type="expression" dxfId="1240" priority="33">
      <formula>INDIRECT("N"&amp;ROW())="Add"</formula>
    </cfRule>
  </conditionalFormatting>
  <conditionalFormatting sqref="E18:H18">
    <cfRule type="expression" dxfId="1239" priority="38">
      <formula>INDIRECT("K"&amp;ROW())="Done"</formula>
    </cfRule>
    <cfRule type="expression" dxfId="1238" priority="39">
      <formula>INDIRECT("K"&amp;ROW())="Add"</formula>
    </cfRule>
  </conditionalFormatting>
  <conditionalFormatting sqref="E18:J18">
    <cfRule type="expression" dxfId="1237" priority="30">
      <formula>INDIRECT("J"&amp;ROW())="Shade"</formula>
    </cfRule>
  </conditionalFormatting>
  <conditionalFormatting sqref="B18 E18:J18">
    <cfRule type="expression" dxfId="1236" priority="29">
      <formula>"MOD(ROW(),2)=0,"</formula>
    </cfRule>
  </conditionalFormatting>
  <conditionalFormatting sqref="E18:J18">
    <cfRule type="containsText" dxfId="1235" priority="31" operator="containsText" text="N/A">
      <formula>NOT(ISERROR(SEARCH("N/A",#REF!)))</formula>
    </cfRule>
  </conditionalFormatting>
  <conditionalFormatting sqref="J19:J23">
    <cfRule type="expression" dxfId="1234" priority="27">
      <formula>INDIRECT("J"&amp;ROW())="Shade"</formula>
    </cfRule>
  </conditionalFormatting>
  <conditionalFormatting sqref="J19:J23">
    <cfRule type="expression" dxfId="1233" priority="26">
      <formula>"MOD(ROW(),2)=0,"</formula>
    </cfRule>
  </conditionalFormatting>
  <conditionalFormatting sqref="J19:J23">
    <cfRule type="containsText" dxfId="1232" priority="28" operator="containsText" text="N/A">
      <formula>NOT(ISERROR(SEARCH("N/A",#REF!)))</formula>
    </cfRule>
  </conditionalFormatting>
  <conditionalFormatting sqref="J29:J34">
    <cfRule type="expression" dxfId="1231" priority="24">
      <formula>INDIRECT("J"&amp;ROW())="Shade"</formula>
    </cfRule>
  </conditionalFormatting>
  <conditionalFormatting sqref="J29:J34">
    <cfRule type="expression" dxfId="1230" priority="23">
      <formula>"MOD(ROW(),2)=0,"</formula>
    </cfRule>
  </conditionalFormatting>
  <conditionalFormatting sqref="J29:J34">
    <cfRule type="containsText" dxfId="1229" priority="25" operator="containsText" text="N/A">
      <formula>NOT(ISERROR(SEARCH("N/A",#REF!)))</formula>
    </cfRule>
  </conditionalFormatting>
  <conditionalFormatting sqref="J40:J46">
    <cfRule type="expression" dxfId="1228" priority="21">
      <formula>INDIRECT("J"&amp;ROW())="Shade"</formula>
    </cfRule>
  </conditionalFormatting>
  <conditionalFormatting sqref="J40:J46">
    <cfRule type="expression" dxfId="1227" priority="20">
      <formula>"MOD(ROW(),2)=0,"</formula>
    </cfRule>
  </conditionalFormatting>
  <conditionalFormatting sqref="J40:J46">
    <cfRule type="containsText" dxfId="1226" priority="22" operator="containsText" text="N/A">
      <formula>NOT(ISERROR(SEARCH("N/A",#REF!)))</formula>
    </cfRule>
  </conditionalFormatting>
  <conditionalFormatting sqref="D18">
    <cfRule type="expression" dxfId="1225" priority="18">
      <formula>INDIRECT("J"&amp;ROW())="Done"</formula>
    </cfRule>
    <cfRule type="expression" dxfId="1224" priority="19">
      <formula>INDIRECT("J"&amp;ROW())="Add"</formula>
    </cfRule>
  </conditionalFormatting>
  <conditionalFormatting sqref="D18">
    <cfRule type="expression" dxfId="1223" priority="16">
      <formula>INDIRECT("J"&amp;ROW())="Shade"</formula>
    </cfRule>
  </conditionalFormatting>
  <conditionalFormatting sqref="D18">
    <cfRule type="expression" dxfId="1222" priority="15">
      <formula>"MOD(ROW(),2)=0,"</formula>
    </cfRule>
  </conditionalFormatting>
  <conditionalFormatting sqref="D18">
    <cfRule type="containsText" dxfId="1221" priority="17" operator="containsText" text="N/A">
      <formula>NOT(ISERROR(SEARCH("N/A",#REF!)))</formula>
    </cfRule>
  </conditionalFormatting>
  <conditionalFormatting sqref="I19">
    <cfRule type="expression" dxfId="1220" priority="13">
      <formula>"MOD(ROW(),2)=0,"</formula>
    </cfRule>
  </conditionalFormatting>
  <conditionalFormatting sqref="I19">
    <cfRule type="containsText" dxfId="1219" priority="14" operator="containsText" text="N/A">
      <formula>NOT(ISERROR(SEARCH("N/A",#REF!)))</formula>
    </cfRule>
  </conditionalFormatting>
  <conditionalFormatting sqref="I19">
    <cfRule type="expression" dxfId="1218" priority="11">
      <formula>"MOD(ROW(),2)=0,"</formula>
    </cfRule>
  </conditionalFormatting>
  <conditionalFormatting sqref="I19">
    <cfRule type="containsText" dxfId="1217" priority="12" operator="containsText" text="N/A">
      <formula>NOT(ISERROR(SEARCH("N/A",#REF!)))</formula>
    </cfRule>
  </conditionalFormatting>
  <conditionalFormatting sqref="I20:I22">
    <cfRule type="expression" dxfId="1216" priority="9">
      <formula>"MOD(ROW(),2)=0,"</formula>
    </cfRule>
  </conditionalFormatting>
  <conditionalFormatting sqref="I20:I22">
    <cfRule type="containsText" dxfId="1215" priority="10" operator="containsText" text="N/A">
      <formula>NOT(ISERROR(SEARCH("N/A",#REF!)))</formula>
    </cfRule>
  </conditionalFormatting>
  <conditionalFormatting sqref="I20:I22">
    <cfRule type="expression" dxfId="1214" priority="7">
      <formula>"MOD(ROW(),2)=0,"</formula>
    </cfRule>
  </conditionalFormatting>
  <conditionalFormatting sqref="I20:I22">
    <cfRule type="containsText" dxfId="1213" priority="8" operator="containsText" text="N/A">
      <formula>NOT(ISERROR(SEARCH("N/A",#REF!)))</formula>
    </cfRule>
  </conditionalFormatting>
  <conditionalFormatting sqref="C19:C22">
    <cfRule type="expression" dxfId="1212" priority="3">
      <formula>"MOD(ROW(),2)=0,"</formula>
    </cfRule>
  </conditionalFormatting>
  <conditionalFormatting sqref="C29:C33">
    <cfRule type="expression" dxfId="1211" priority="2">
      <formula>"MOD(ROW(),2)=0,"</formula>
    </cfRule>
  </conditionalFormatting>
  <conditionalFormatting sqref="C40:C45">
    <cfRule type="expression" dxfId="1210" priority="1">
      <formula>"MOD(ROW(),2)=0,"</formula>
    </cfRule>
  </conditionalFormatting>
  <dataValidations count="2">
    <dataValidation type="decimal" operator="greaterThanOrEqual" allowBlank="1" showInputMessage="1" showErrorMessage="1" sqref="D5:D6" xr:uid="{00000000-0002-0000-0E00-000000000000}">
      <formula1>0</formula1>
    </dataValidation>
    <dataValidation type="decimal" operator="greaterThan" allowBlank="1" showInputMessage="1" showErrorMessage="1" sqref="D40:D46 D29:D34 D7:D12 D19:D23" xr:uid="{00000000-0002-0000-0E00-000001000000}">
      <formula1>0</formula1>
    </dataValidation>
  </dataValidations>
  <pageMargins left="0.7" right="0.7" top="0.75" bottom="0.75" header="0.3" footer="0.3"/>
  <pageSetup paperSize="9" orientation="portrait" verticalDpi="0" r:id="rId1"/>
  <tableParts count="4">
    <tablePart r:id="rId2"/>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G34"/>
  <sheetViews>
    <sheetView workbookViewId="0">
      <pane xSplit="1" ySplit="3" topLeftCell="B4" activePane="bottomRight" state="frozen"/>
      <selection pane="topRight" activeCell="B1" sqref="B1"/>
      <selection pane="bottomLeft" activeCell="A4" sqref="A4"/>
      <selection pane="bottomRight"/>
    </sheetView>
  </sheetViews>
  <sheetFormatPr defaultRowHeight="14.5"/>
  <cols>
    <col min="2" max="2" width="7.1796875" customWidth="1"/>
    <col min="3" max="3" width="59.1796875" customWidth="1"/>
    <col min="4" max="4" width="16.7265625" customWidth="1"/>
    <col min="6" max="6" width="27.1796875" customWidth="1"/>
    <col min="7" max="7" width="22.7265625" customWidth="1"/>
  </cols>
  <sheetData>
    <row r="1" spans="2:7" ht="17.5">
      <c r="B1" s="42" t="s">
        <v>712</v>
      </c>
    </row>
    <row r="3" spans="2:7" ht="27">
      <c r="B3" s="251" t="s">
        <v>298</v>
      </c>
      <c r="C3" s="251" t="s">
        <v>84</v>
      </c>
      <c r="D3" s="251" t="s">
        <v>85</v>
      </c>
      <c r="E3" s="251" t="s">
        <v>2</v>
      </c>
      <c r="F3" s="251" t="s">
        <v>713</v>
      </c>
      <c r="G3" s="252" t="s">
        <v>124</v>
      </c>
    </row>
    <row r="4" spans="2:7">
      <c r="B4" s="253" t="s">
        <v>714</v>
      </c>
      <c r="C4" s="253" t="s">
        <v>715</v>
      </c>
      <c r="D4" s="253" t="s">
        <v>716</v>
      </c>
      <c r="E4" s="635">
        <v>15.74</v>
      </c>
      <c r="F4" s="254">
        <v>20</v>
      </c>
      <c r="G4" s="636">
        <f>E4*F4</f>
        <v>314.8</v>
      </c>
    </row>
    <row r="5" spans="2:7">
      <c r="B5" s="253" t="s">
        <v>717</v>
      </c>
      <c r="C5" s="253" t="s">
        <v>718</v>
      </c>
      <c r="D5" s="253" t="s">
        <v>716</v>
      </c>
      <c r="E5" s="635">
        <v>18.760000000000002</v>
      </c>
      <c r="F5" s="254">
        <v>20</v>
      </c>
      <c r="G5" s="636">
        <f t="shared" ref="G5:G33" si="0">E5*F5</f>
        <v>375.20000000000005</v>
      </c>
    </row>
    <row r="6" spans="2:7">
      <c r="B6" s="253" t="s">
        <v>719</v>
      </c>
      <c r="C6" s="253" t="s">
        <v>720</v>
      </c>
      <c r="D6" s="253" t="s">
        <v>716</v>
      </c>
      <c r="E6" s="635">
        <v>27.94</v>
      </c>
      <c r="F6" s="254">
        <v>20</v>
      </c>
      <c r="G6" s="636">
        <f t="shared" si="0"/>
        <v>558.80000000000007</v>
      </c>
    </row>
    <row r="7" spans="2:7">
      <c r="B7" s="253" t="s">
        <v>721</v>
      </c>
      <c r="C7" s="253" t="s">
        <v>722</v>
      </c>
      <c r="D7" s="253" t="s">
        <v>723</v>
      </c>
      <c r="E7" s="635">
        <v>9.5399999999999991</v>
      </c>
      <c r="F7" s="254">
        <v>20</v>
      </c>
      <c r="G7" s="636">
        <f t="shared" si="0"/>
        <v>190.79999999999998</v>
      </c>
    </row>
    <row r="8" spans="2:7">
      <c r="B8" s="253" t="s">
        <v>724</v>
      </c>
      <c r="C8" s="253" t="s">
        <v>725</v>
      </c>
      <c r="D8" s="253" t="s">
        <v>726</v>
      </c>
      <c r="E8" s="635">
        <v>142.84</v>
      </c>
      <c r="F8" s="254">
        <v>20</v>
      </c>
      <c r="G8" s="636">
        <f t="shared" si="0"/>
        <v>2856.8</v>
      </c>
    </row>
    <row r="9" spans="2:7">
      <c r="B9" s="253" t="s">
        <v>727</v>
      </c>
      <c r="C9" s="253" t="s">
        <v>728</v>
      </c>
      <c r="D9" s="253" t="s">
        <v>726</v>
      </c>
      <c r="E9" s="635">
        <v>57.14</v>
      </c>
      <c r="F9" s="254">
        <v>20</v>
      </c>
      <c r="G9" s="636">
        <f t="shared" si="0"/>
        <v>1142.8</v>
      </c>
    </row>
    <row r="10" spans="2:7">
      <c r="B10" s="253" t="s">
        <v>729</v>
      </c>
      <c r="C10" s="253" t="s">
        <v>730</v>
      </c>
      <c r="D10" s="253" t="s">
        <v>716</v>
      </c>
      <c r="E10" s="635">
        <v>15.42</v>
      </c>
      <c r="F10" s="254">
        <v>20</v>
      </c>
      <c r="G10" s="636">
        <f t="shared" si="0"/>
        <v>308.39999999999998</v>
      </c>
    </row>
    <row r="11" spans="2:7">
      <c r="B11" s="253" t="s">
        <v>731</v>
      </c>
      <c r="C11" s="253" t="s">
        <v>732</v>
      </c>
      <c r="D11" s="253" t="s">
        <v>733</v>
      </c>
      <c r="E11" s="635">
        <v>13.7</v>
      </c>
      <c r="F11" s="254">
        <v>20</v>
      </c>
      <c r="G11" s="636">
        <f t="shared" si="0"/>
        <v>274</v>
      </c>
    </row>
    <row r="12" spans="2:7">
      <c r="B12" s="253" t="s">
        <v>734</v>
      </c>
      <c r="C12" s="253" t="s">
        <v>735</v>
      </c>
      <c r="D12" s="253" t="s">
        <v>733</v>
      </c>
      <c r="E12" s="635">
        <v>12.06</v>
      </c>
      <c r="F12" s="254">
        <v>20</v>
      </c>
      <c r="G12" s="636">
        <f t="shared" si="0"/>
        <v>241.20000000000002</v>
      </c>
    </row>
    <row r="13" spans="2:7">
      <c r="B13" s="253" t="s">
        <v>736</v>
      </c>
      <c r="C13" s="253" t="s">
        <v>737</v>
      </c>
      <c r="D13" s="253" t="s">
        <v>733</v>
      </c>
      <c r="E13" s="635">
        <v>67.45</v>
      </c>
      <c r="F13" s="254">
        <v>20</v>
      </c>
      <c r="G13" s="636">
        <f t="shared" si="0"/>
        <v>1349</v>
      </c>
    </row>
    <row r="14" spans="2:7">
      <c r="B14" s="253" t="s">
        <v>738</v>
      </c>
      <c r="C14" s="253" t="s">
        <v>739</v>
      </c>
      <c r="D14" s="255" t="s">
        <v>733</v>
      </c>
      <c r="E14" s="635">
        <v>22.68</v>
      </c>
      <c r="F14" s="254">
        <v>20</v>
      </c>
      <c r="G14" s="636">
        <f t="shared" si="0"/>
        <v>453.6</v>
      </c>
    </row>
    <row r="15" spans="2:7">
      <c r="B15" s="253" t="s">
        <v>740</v>
      </c>
      <c r="C15" s="253" t="s">
        <v>741</v>
      </c>
      <c r="D15" s="255" t="s">
        <v>733</v>
      </c>
      <c r="E15" s="635">
        <v>35.93</v>
      </c>
      <c r="F15" s="254">
        <v>20</v>
      </c>
      <c r="G15" s="636">
        <f t="shared" si="0"/>
        <v>718.6</v>
      </c>
    </row>
    <row r="16" spans="2:7">
      <c r="B16" s="253" t="s">
        <v>742</v>
      </c>
      <c r="C16" s="253" t="s">
        <v>743</v>
      </c>
      <c r="D16" s="253" t="s">
        <v>726</v>
      </c>
      <c r="E16" s="635">
        <v>10.69</v>
      </c>
      <c r="F16" s="254">
        <v>20</v>
      </c>
      <c r="G16" s="636">
        <f t="shared" si="0"/>
        <v>213.79999999999998</v>
      </c>
    </row>
    <row r="17" spans="2:7">
      <c r="B17" s="253" t="s">
        <v>744</v>
      </c>
      <c r="C17" s="253" t="s">
        <v>745</v>
      </c>
      <c r="D17" s="253" t="s">
        <v>726</v>
      </c>
      <c r="E17" s="635">
        <v>7.21</v>
      </c>
      <c r="F17" s="254">
        <v>20</v>
      </c>
      <c r="G17" s="636">
        <f t="shared" si="0"/>
        <v>144.19999999999999</v>
      </c>
    </row>
    <row r="18" spans="2:7">
      <c r="B18" s="253" t="s">
        <v>746</v>
      </c>
      <c r="C18" s="253" t="s">
        <v>747</v>
      </c>
      <c r="D18" s="253" t="s">
        <v>726</v>
      </c>
      <c r="E18" s="635">
        <v>5.0199999999999996</v>
      </c>
      <c r="F18" s="254">
        <v>20</v>
      </c>
      <c r="G18" s="636">
        <f t="shared" si="0"/>
        <v>100.39999999999999</v>
      </c>
    </row>
    <row r="19" spans="2:7">
      <c r="B19" s="253" t="s">
        <v>748</v>
      </c>
      <c r="C19" s="253" t="s">
        <v>749</v>
      </c>
      <c r="D19" s="253" t="s">
        <v>726</v>
      </c>
      <c r="E19" s="635">
        <v>3.43</v>
      </c>
      <c r="F19" s="254">
        <v>20</v>
      </c>
      <c r="G19" s="636">
        <f t="shared" si="0"/>
        <v>68.600000000000009</v>
      </c>
    </row>
    <row r="20" spans="2:7">
      <c r="B20" s="253" t="s">
        <v>750</v>
      </c>
      <c r="C20" s="253" t="s">
        <v>751</v>
      </c>
      <c r="D20" s="256" t="s">
        <v>716</v>
      </c>
      <c r="E20" s="635">
        <v>15.03</v>
      </c>
      <c r="F20" s="254">
        <v>20</v>
      </c>
      <c r="G20" s="636">
        <f t="shared" si="0"/>
        <v>300.59999999999997</v>
      </c>
    </row>
    <row r="21" spans="2:7">
      <c r="B21" s="253" t="s">
        <v>752</v>
      </c>
      <c r="C21" s="253" t="s">
        <v>753</v>
      </c>
      <c r="D21" s="256" t="s">
        <v>716</v>
      </c>
      <c r="E21" s="635">
        <v>15.03</v>
      </c>
      <c r="F21" s="254">
        <v>20</v>
      </c>
      <c r="G21" s="636">
        <f t="shared" si="0"/>
        <v>300.59999999999997</v>
      </c>
    </row>
    <row r="22" spans="2:7">
      <c r="B22" s="253" t="s">
        <v>754</v>
      </c>
      <c r="C22" s="253" t="s">
        <v>755</v>
      </c>
      <c r="D22" s="256" t="s">
        <v>716</v>
      </c>
      <c r="E22" s="635">
        <v>4.2699999999999996</v>
      </c>
      <c r="F22" s="254">
        <v>20</v>
      </c>
      <c r="G22" s="636">
        <f t="shared" si="0"/>
        <v>85.399999999999991</v>
      </c>
    </row>
    <row r="23" spans="2:7">
      <c r="B23" s="253" t="s">
        <v>756</v>
      </c>
      <c r="C23" s="253" t="s">
        <v>757</v>
      </c>
      <c r="D23" s="256" t="s">
        <v>716</v>
      </c>
      <c r="E23" s="635">
        <v>4.16</v>
      </c>
      <c r="F23" s="254">
        <v>20</v>
      </c>
      <c r="G23" s="636">
        <f t="shared" si="0"/>
        <v>83.2</v>
      </c>
    </row>
    <row r="24" spans="2:7">
      <c r="B24" s="253" t="s">
        <v>758</v>
      </c>
      <c r="C24" s="253" t="s">
        <v>759</v>
      </c>
      <c r="D24" s="256" t="s">
        <v>716</v>
      </c>
      <c r="E24" s="635">
        <v>6.39</v>
      </c>
      <c r="F24" s="254">
        <v>20</v>
      </c>
      <c r="G24" s="636">
        <f t="shared" si="0"/>
        <v>127.8</v>
      </c>
    </row>
    <row r="25" spans="2:7">
      <c r="B25" s="253" t="s">
        <v>760</v>
      </c>
      <c r="C25" s="253" t="s">
        <v>761</v>
      </c>
      <c r="D25" s="256" t="s">
        <v>762</v>
      </c>
      <c r="E25" s="635">
        <v>21.69</v>
      </c>
      <c r="F25" s="254">
        <v>20</v>
      </c>
      <c r="G25" s="636">
        <f t="shared" si="0"/>
        <v>433.8</v>
      </c>
    </row>
    <row r="26" spans="2:7">
      <c r="B26" s="588" t="s">
        <v>763</v>
      </c>
      <c r="C26" s="588" t="s">
        <v>2352</v>
      </c>
      <c r="D26" s="589"/>
      <c r="E26" s="590"/>
      <c r="F26" s="591"/>
      <c r="G26" s="592"/>
    </row>
    <row r="27" spans="2:7">
      <c r="B27" s="253" t="s">
        <v>764</v>
      </c>
      <c r="C27" s="253" t="s">
        <v>765</v>
      </c>
      <c r="D27" s="256" t="s">
        <v>762</v>
      </c>
      <c r="E27" s="635">
        <v>16.77</v>
      </c>
      <c r="F27" s="254">
        <v>20</v>
      </c>
      <c r="G27" s="636">
        <f t="shared" si="0"/>
        <v>335.4</v>
      </c>
    </row>
    <row r="28" spans="2:7">
      <c r="B28" s="253" t="s">
        <v>766</v>
      </c>
      <c r="C28" s="253" t="s">
        <v>767</v>
      </c>
      <c r="D28" s="256" t="s">
        <v>762</v>
      </c>
      <c r="E28" s="635">
        <v>49.23</v>
      </c>
      <c r="F28" s="254">
        <v>20</v>
      </c>
      <c r="G28" s="636">
        <f t="shared" si="0"/>
        <v>984.59999999999991</v>
      </c>
    </row>
    <row r="29" spans="2:7">
      <c r="B29" s="253" t="s">
        <v>768</v>
      </c>
      <c r="C29" s="253" t="s">
        <v>769</v>
      </c>
      <c r="D29" s="253" t="s">
        <v>726</v>
      </c>
      <c r="E29" s="635">
        <v>44.84</v>
      </c>
      <c r="F29" s="254">
        <v>20</v>
      </c>
      <c r="G29" s="636">
        <f t="shared" si="0"/>
        <v>896.80000000000007</v>
      </c>
    </row>
    <row r="30" spans="2:7">
      <c r="B30" s="253" t="s">
        <v>770</v>
      </c>
      <c r="C30" s="253" t="s">
        <v>771</v>
      </c>
      <c r="D30" s="253" t="s">
        <v>726</v>
      </c>
      <c r="E30" s="635">
        <v>43.37</v>
      </c>
      <c r="F30" s="254">
        <v>20</v>
      </c>
      <c r="G30" s="636">
        <f t="shared" si="0"/>
        <v>867.4</v>
      </c>
    </row>
    <row r="31" spans="2:7">
      <c r="B31" s="253" t="s">
        <v>772</v>
      </c>
      <c r="C31" s="253" t="s">
        <v>773</v>
      </c>
      <c r="D31" s="253" t="s">
        <v>726</v>
      </c>
      <c r="E31" s="635">
        <v>4.62</v>
      </c>
      <c r="F31" s="254">
        <v>20</v>
      </c>
      <c r="G31" s="636">
        <f t="shared" si="0"/>
        <v>92.4</v>
      </c>
    </row>
    <row r="32" spans="2:7">
      <c r="B32" s="253" t="s">
        <v>774</v>
      </c>
      <c r="C32" s="253" t="s">
        <v>775</v>
      </c>
      <c r="D32" s="253" t="s">
        <v>726</v>
      </c>
      <c r="E32" s="635">
        <v>8.68</v>
      </c>
      <c r="F32" s="254">
        <v>20</v>
      </c>
      <c r="G32" s="636">
        <f t="shared" si="0"/>
        <v>173.6</v>
      </c>
    </row>
    <row r="33" spans="2:7">
      <c r="B33" s="253" t="s">
        <v>776</v>
      </c>
      <c r="C33" s="253" t="s">
        <v>777</v>
      </c>
      <c r="D33" s="253" t="s">
        <v>726</v>
      </c>
      <c r="E33" s="635">
        <v>31.23</v>
      </c>
      <c r="F33" s="254">
        <v>20</v>
      </c>
      <c r="G33" s="636">
        <f t="shared" si="0"/>
        <v>624.6</v>
      </c>
    </row>
    <row r="34" spans="2:7">
      <c r="G34" s="417">
        <f>SUM(G4:G33)</f>
        <v>14617.199999999999</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506"/>
  <sheetViews>
    <sheetView zoomScaleNormal="100" workbookViewId="0">
      <pane ySplit="3" topLeftCell="A4" activePane="bottomLeft" state="frozen"/>
      <selection pane="bottomLeft"/>
    </sheetView>
  </sheetViews>
  <sheetFormatPr defaultColWidth="10.26953125" defaultRowHeight="14.5"/>
  <cols>
    <col min="1" max="1" width="25.7265625" customWidth="1"/>
    <col min="2" max="2" width="25.26953125" customWidth="1"/>
    <col min="3" max="3" width="22.81640625" customWidth="1"/>
    <col min="4" max="4" width="23.1796875" customWidth="1"/>
    <col min="5" max="5" width="19.81640625" customWidth="1"/>
    <col min="6" max="10" width="15.7265625" customWidth="1"/>
    <col min="11" max="11" width="15.7265625" style="68" customWidth="1"/>
    <col min="12" max="16" width="12.453125" hidden="1" customWidth="1"/>
    <col min="17" max="17" width="14.1796875" hidden="1" customWidth="1"/>
    <col min="18" max="22" width="13.54296875" hidden="1" customWidth="1"/>
    <col min="23" max="23" width="14.1796875" hidden="1" customWidth="1"/>
  </cols>
  <sheetData>
    <row r="1" spans="1:26" s="70" customFormat="1" ht="17.5">
      <c r="A1" s="42" t="s">
        <v>778</v>
      </c>
      <c r="K1" s="69"/>
    </row>
    <row r="2" spans="1:26" ht="15" thickBot="1"/>
    <row r="3" spans="1:26" s="71" customFormat="1" ht="32.25" customHeight="1" thickBot="1">
      <c r="A3" s="257" t="s">
        <v>180</v>
      </c>
      <c r="B3" s="258" t="s">
        <v>779</v>
      </c>
      <c r="C3" s="259" t="s">
        <v>780</v>
      </c>
      <c r="D3" s="259" t="s">
        <v>781</v>
      </c>
      <c r="E3" s="259" t="s">
        <v>782</v>
      </c>
      <c r="F3" s="260" t="s">
        <v>194</v>
      </c>
      <c r="G3" s="261" t="s">
        <v>195</v>
      </c>
      <c r="H3" s="261" t="s">
        <v>196</v>
      </c>
      <c r="I3" s="261" t="s">
        <v>197</v>
      </c>
      <c r="J3" s="261" t="s">
        <v>198</v>
      </c>
      <c r="K3" s="262" t="s">
        <v>3</v>
      </c>
      <c r="L3" s="263" t="s">
        <v>783</v>
      </c>
      <c r="M3" s="264" t="s">
        <v>784</v>
      </c>
      <c r="N3" s="264" t="s">
        <v>785</v>
      </c>
      <c r="O3" s="264" t="s">
        <v>786</v>
      </c>
      <c r="P3" s="264" t="s">
        <v>787</v>
      </c>
      <c r="Q3" s="264" t="s">
        <v>788</v>
      </c>
      <c r="R3" s="264" t="s">
        <v>789</v>
      </c>
      <c r="S3" s="264" t="s">
        <v>790</v>
      </c>
      <c r="T3" s="264" t="s">
        <v>791</v>
      </c>
      <c r="U3" s="264" t="s">
        <v>792</v>
      </c>
      <c r="V3" s="264" t="s">
        <v>793</v>
      </c>
      <c r="W3" s="264" t="s">
        <v>794</v>
      </c>
    </row>
    <row r="4" spans="1:26" s="71" customFormat="1" ht="15" thickBot="1">
      <c r="A4" s="265" t="s">
        <v>795</v>
      </c>
      <c r="B4" s="266" t="s">
        <v>179</v>
      </c>
      <c r="C4" s="266"/>
      <c r="D4" s="266" t="s">
        <v>796</v>
      </c>
      <c r="E4" s="266" t="s">
        <v>797</v>
      </c>
      <c r="F4" s="511">
        <v>1959.33</v>
      </c>
      <c r="G4" s="511">
        <v>1959.33</v>
      </c>
      <c r="H4" s="511">
        <v>1959.33</v>
      </c>
      <c r="I4" s="511">
        <v>1959.33</v>
      </c>
      <c r="J4" s="511">
        <v>1959.33</v>
      </c>
      <c r="K4" s="268">
        <f>TBL_Roofing6730[[#This Row],[Single property]]+TBL_Roofing6730[[#This Row],[51+ properties]]+TBL_Roofing6730[[#This Row],[26-50 properties]]+TBL_Roofing6730[[#This Row],[11-25 properties]]+TBL_Roofing6730[[#This Row],[2-10 properties]]</f>
        <v>9796.65</v>
      </c>
      <c r="L4" s="269" t="s">
        <v>55</v>
      </c>
      <c r="M4" s="267" t="s">
        <v>55</v>
      </c>
      <c r="N4" s="267" t="s">
        <v>55</v>
      </c>
      <c r="O4" s="267" t="s">
        <v>55</v>
      </c>
      <c r="P4" s="267" t="s">
        <v>55</v>
      </c>
      <c r="Q4" s="267" t="s">
        <v>55</v>
      </c>
      <c r="R4" s="267" t="s">
        <v>55</v>
      </c>
      <c r="S4" s="267" t="s">
        <v>55</v>
      </c>
      <c r="T4" s="267" t="s">
        <v>55</v>
      </c>
      <c r="U4" s="267" t="s">
        <v>55</v>
      </c>
      <c r="V4" s="267" t="s">
        <v>55</v>
      </c>
      <c r="W4" s="270" t="s">
        <v>55</v>
      </c>
    </row>
    <row r="5" spans="1:26" s="71" customFormat="1" ht="15" thickBot="1">
      <c r="A5" s="271" t="s">
        <v>795</v>
      </c>
      <c r="B5" s="272" t="s">
        <v>179</v>
      </c>
      <c r="C5" s="272"/>
      <c r="D5" s="272" t="s">
        <v>796</v>
      </c>
      <c r="E5" s="272" t="s">
        <v>798</v>
      </c>
      <c r="F5" s="512">
        <v>3688.15</v>
      </c>
      <c r="G5" s="512">
        <v>3688.15</v>
      </c>
      <c r="H5" s="512">
        <v>3688.15</v>
      </c>
      <c r="I5" s="512">
        <v>3688.15</v>
      </c>
      <c r="J5" s="512">
        <v>3688.15</v>
      </c>
      <c r="K5" s="268">
        <f>TBL_Roofing6730[[#This Row],[Single property]]+TBL_Roofing6730[[#This Row],[51+ properties]]+TBL_Roofing6730[[#This Row],[26-50 properties]]+TBL_Roofing6730[[#This Row],[11-25 properties]]+TBL_Roofing6730[[#This Row],[2-10 properties]]</f>
        <v>18440.75</v>
      </c>
      <c r="L5" s="273"/>
      <c r="M5" s="274"/>
      <c r="N5" s="274"/>
      <c r="O5" s="274"/>
      <c r="P5" s="274"/>
      <c r="Q5" s="274"/>
      <c r="R5" s="274"/>
      <c r="S5" s="274"/>
      <c r="T5" s="274"/>
      <c r="U5" s="274"/>
      <c r="V5" s="274"/>
      <c r="W5" s="275"/>
    </row>
    <row r="6" spans="1:26" s="71" customFormat="1" ht="15" thickBot="1">
      <c r="A6" s="271" t="s">
        <v>795</v>
      </c>
      <c r="B6" s="272" t="s">
        <v>179</v>
      </c>
      <c r="C6" s="272"/>
      <c r="D6" s="272" t="s">
        <v>796</v>
      </c>
      <c r="E6" s="272" t="s">
        <v>799</v>
      </c>
      <c r="F6" s="512">
        <v>5186.45</v>
      </c>
      <c r="G6" s="512">
        <v>5186.45</v>
      </c>
      <c r="H6" s="512">
        <v>5186.45</v>
      </c>
      <c r="I6" s="512">
        <v>5186.45</v>
      </c>
      <c r="J6" s="512">
        <v>5186.45</v>
      </c>
      <c r="K6" s="268">
        <f>TBL_Roofing6730[[#This Row],[Single property]]+TBL_Roofing6730[[#This Row],[51+ properties]]+TBL_Roofing6730[[#This Row],[26-50 properties]]+TBL_Roofing6730[[#This Row],[11-25 properties]]+TBL_Roofing6730[[#This Row],[2-10 properties]]</f>
        <v>25932.25</v>
      </c>
      <c r="L6" s="273"/>
      <c r="M6" s="274"/>
      <c r="N6" s="274"/>
      <c r="O6" s="274"/>
      <c r="P6" s="274"/>
      <c r="Q6" s="274"/>
      <c r="R6" s="274"/>
      <c r="S6" s="274"/>
      <c r="T6" s="274"/>
      <c r="U6" s="274"/>
      <c r="V6" s="274"/>
      <c r="W6" s="275"/>
    </row>
    <row r="7" spans="1:26" s="71" customFormat="1" ht="15" thickBot="1">
      <c r="A7" s="271" t="s">
        <v>795</v>
      </c>
      <c r="B7" s="272" t="s">
        <v>179</v>
      </c>
      <c r="C7" s="272"/>
      <c r="D7" s="272" t="s">
        <v>796</v>
      </c>
      <c r="E7" s="272" t="s">
        <v>800</v>
      </c>
      <c r="F7" s="512">
        <v>6454.25</v>
      </c>
      <c r="G7" s="512">
        <v>6454.25</v>
      </c>
      <c r="H7" s="512">
        <v>6454.25</v>
      </c>
      <c r="I7" s="512">
        <v>6454.25</v>
      </c>
      <c r="J7" s="512">
        <v>6454.25</v>
      </c>
      <c r="K7" s="268">
        <f>TBL_Roofing6730[[#This Row],[Single property]]+TBL_Roofing6730[[#This Row],[51+ properties]]+TBL_Roofing6730[[#This Row],[26-50 properties]]+TBL_Roofing6730[[#This Row],[11-25 properties]]+TBL_Roofing6730[[#This Row],[2-10 properties]]</f>
        <v>32271.25</v>
      </c>
      <c r="L7" s="273"/>
      <c r="M7" s="274"/>
      <c r="N7" s="274"/>
      <c r="O7" s="274"/>
      <c r="P7" s="274"/>
      <c r="Q7" s="274"/>
      <c r="R7" s="274"/>
      <c r="S7" s="274"/>
      <c r="T7" s="274"/>
      <c r="U7" s="274"/>
      <c r="V7" s="274"/>
      <c r="W7" s="275"/>
    </row>
    <row r="8" spans="1:26" s="71" customFormat="1" ht="15" thickBot="1">
      <c r="A8" s="276" t="s">
        <v>795</v>
      </c>
      <c r="B8" s="277" t="s">
        <v>179</v>
      </c>
      <c r="C8" s="277"/>
      <c r="D8" s="277" t="s">
        <v>796</v>
      </c>
      <c r="E8" s="277" t="s">
        <v>801</v>
      </c>
      <c r="F8" s="513">
        <v>7491.55</v>
      </c>
      <c r="G8" s="513">
        <v>7491.55</v>
      </c>
      <c r="H8" s="513">
        <v>7491.55</v>
      </c>
      <c r="I8" s="513">
        <v>7491.55</v>
      </c>
      <c r="J8" s="513">
        <v>7491.55</v>
      </c>
      <c r="K8" s="268">
        <f>TBL_Roofing6730[[#This Row],[Single property]]+TBL_Roofing6730[[#This Row],[51+ properties]]+TBL_Roofing6730[[#This Row],[26-50 properties]]+TBL_Roofing6730[[#This Row],[11-25 properties]]+TBL_Roofing6730[[#This Row],[2-10 properties]]</f>
        <v>37457.75</v>
      </c>
      <c r="L8" s="278"/>
      <c r="M8" s="279"/>
      <c r="N8" s="279"/>
      <c r="O8" s="279"/>
      <c r="P8" s="279"/>
      <c r="Q8" s="279"/>
      <c r="R8" s="279"/>
      <c r="S8" s="279"/>
      <c r="T8" s="279"/>
      <c r="U8" s="279"/>
      <c r="V8" s="279"/>
      <c r="W8" s="280"/>
    </row>
    <row r="9" spans="1:26" s="71" customFormat="1" ht="15" thickBot="1">
      <c r="A9" s="265" t="s">
        <v>795</v>
      </c>
      <c r="B9" s="266" t="s">
        <v>179</v>
      </c>
      <c r="C9" s="266"/>
      <c r="D9" s="266" t="s">
        <v>802</v>
      </c>
      <c r="E9" s="266" t="s">
        <v>797</v>
      </c>
      <c r="F9" s="511">
        <v>1043.81</v>
      </c>
      <c r="G9" s="511">
        <v>1043.81</v>
      </c>
      <c r="H9" s="511">
        <v>1043.81</v>
      </c>
      <c r="I9" s="511">
        <v>1043.81</v>
      </c>
      <c r="J9" s="511">
        <v>1043.81</v>
      </c>
      <c r="K9" s="268">
        <f>TBL_Roofing6730[[#This Row],[Single property]]+TBL_Roofing6730[[#This Row],[51+ properties]]+TBL_Roofing6730[[#This Row],[26-50 properties]]+TBL_Roofing6730[[#This Row],[11-25 properties]]+TBL_Roofing6730[[#This Row],[2-10 properties]]</f>
        <v>5219.0499999999993</v>
      </c>
      <c r="L9" s="269"/>
      <c r="M9" s="267"/>
      <c r="N9" s="267"/>
      <c r="O9" s="267"/>
      <c r="P9" s="267"/>
      <c r="Q9" s="267"/>
      <c r="R9" s="267"/>
      <c r="S9" s="267"/>
      <c r="T9" s="267"/>
      <c r="U9" s="267"/>
      <c r="V9" s="267"/>
      <c r="W9" s="270"/>
    </row>
    <row r="10" spans="1:26" s="71" customFormat="1" ht="15" thickBot="1">
      <c r="A10" s="271" t="s">
        <v>795</v>
      </c>
      <c r="B10" s="272" t="s">
        <v>179</v>
      </c>
      <c r="C10" s="272"/>
      <c r="D10" s="272" t="s">
        <v>802</v>
      </c>
      <c r="E10" s="272" t="s">
        <v>798</v>
      </c>
      <c r="F10" s="512">
        <v>1304.77</v>
      </c>
      <c r="G10" s="512">
        <v>1304.77</v>
      </c>
      <c r="H10" s="512">
        <v>1304.77</v>
      </c>
      <c r="I10" s="512">
        <v>1304.77</v>
      </c>
      <c r="J10" s="512">
        <v>1304.77</v>
      </c>
      <c r="K10" s="268">
        <f>TBL_Roofing6730[[#This Row],[Single property]]+TBL_Roofing6730[[#This Row],[51+ properties]]+TBL_Roofing6730[[#This Row],[26-50 properties]]+TBL_Roofing6730[[#This Row],[11-25 properties]]+TBL_Roofing6730[[#This Row],[2-10 properties]]</f>
        <v>6523.85</v>
      </c>
      <c r="L10" s="273"/>
      <c r="M10" s="274"/>
      <c r="N10" s="274"/>
      <c r="O10" s="274"/>
      <c r="P10" s="274"/>
      <c r="Q10" s="274"/>
      <c r="R10" s="274"/>
      <c r="S10" s="274"/>
      <c r="T10" s="274"/>
      <c r="U10" s="274"/>
      <c r="V10" s="274"/>
      <c r="W10" s="275"/>
    </row>
    <row r="11" spans="1:26" s="71" customFormat="1" ht="15" thickBot="1">
      <c r="A11" s="271" t="s">
        <v>795</v>
      </c>
      <c r="B11" s="272" t="s">
        <v>179</v>
      </c>
      <c r="C11" s="272"/>
      <c r="D11" s="272" t="s">
        <v>802</v>
      </c>
      <c r="E11" s="272" t="s">
        <v>799</v>
      </c>
      <c r="F11" s="512">
        <v>1957.15</v>
      </c>
      <c r="G11" s="512">
        <v>1957.15</v>
      </c>
      <c r="H11" s="512">
        <v>1957.15</v>
      </c>
      <c r="I11" s="512">
        <v>1957.15</v>
      </c>
      <c r="J11" s="512">
        <v>1957.15</v>
      </c>
      <c r="K11" s="268">
        <f>TBL_Roofing6730[[#This Row],[Single property]]+TBL_Roofing6730[[#This Row],[51+ properties]]+TBL_Roofing6730[[#This Row],[26-50 properties]]+TBL_Roofing6730[[#This Row],[11-25 properties]]+TBL_Roofing6730[[#This Row],[2-10 properties]]</f>
        <v>9785.75</v>
      </c>
      <c r="L11" s="273"/>
      <c r="M11" s="274"/>
      <c r="N11" s="274"/>
      <c r="O11" s="274"/>
      <c r="P11" s="274"/>
      <c r="Q11" s="274"/>
      <c r="R11" s="274"/>
      <c r="S11" s="274"/>
      <c r="T11" s="274"/>
      <c r="U11" s="274"/>
      <c r="V11" s="274"/>
      <c r="W11" s="275"/>
      <c r="Z11"/>
    </row>
    <row r="12" spans="1:26" s="71" customFormat="1" ht="15" thickBot="1">
      <c r="A12" s="271" t="s">
        <v>795</v>
      </c>
      <c r="B12" s="272" t="s">
        <v>179</v>
      </c>
      <c r="C12" s="272"/>
      <c r="D12" s="272" t="s">
        <v>802</v>
      </c>
      <c r="E12" s="272" t="s">
        <v>800</v>
      </c>
      <c r="F12" s="512">
        <v>2609.54</v>
      </c>
      <c r="G12" s="512">
        <v>2609.54</v>
      </c>
      <c r="H12" s="512">
        <v>2609.54</v>
      </c>
      <c r="I12" s="512">
        <v>2609.54</v>
      </c>
      <c r="J12" s="512">
        <v>2609.54</v>
      </c>
      <c r="K12" s="268">
        <f>TBL_Roofing6730[[#This Row],[Single property]]+TBL_Roofing6730[[#This Row],[51+ properties]]+TBL_Roofing6730[[#This Row],[26-50 properties]]+TBL_Roofing6730[[#This Row],[11-25 properties]]+TBL_Roofing6730[[#This Row],[2-10 properties]]</f>
        <v>13047.7</v>
      </c>
      <c r="L12" s="273"/>
      <c r="M12" s="274"/>
      <c r="N12" s="274"/>
      <c r="O12" s="274"/>
      <c r="P12" s="274"/>
      <c r="Q12" s="274"/>
      <c r="R12" s="274"/>
      <c r="S12" s="274"/>
      <c r="T12" s="274"/>
      <c r="U12" s="274"/>
      <c r="V12" s="274"/>
      <c r="W12" s="275"/>
    </row>
    <row r="13" spans="1:26" s="71" customFormat="1" ht="15" thickBot="1">
      <c r="A13" s="281" t="s">
        <v>795</v>
      </c>
      <c r="B13" s="282" t="s">
        <v>179</v>
      </c>
      <c r="C13" s="282"/>
      <c r="D13" s="282" t="s">
        <v>802</v>
      </c>
      <c r="E13" s="282" t="s">
        <v>801</v>
      </c>
      <c r="F13" s="514">
        <v>3261.92</v>
      </c>
      <c r="G13" s="514">
        <v>3261.92</v>
      </c>
      <c r="H13" s="514">
        <v>3261.92</v>
      </c>
      <c r="I13" s="514">
        <v>3261.92</v>
      </c>
      <c r="J13" s="514">
        <v>3261.92</v>
      </c>
      <c r="K13" s="268">
        <f>TBL_Roofing6730[[#This Row],[Single property]]+TBL_Roofing6730[[#This Row],[51+ properties]]+TBL_Roofing6730[[#This Row],[26-50 properties]]+TBL_Roofing6730[[#This Row],[11-25 properties]]+TBL_Roofing6730[[#This Row],[2-10 properties]]</f>
        <v>16309.6</v>
      </c>
      <c r="L13" s="278"/>
      <c r="M13" s="279"/>
      <c r="N13" s="279"/>
      <c r="O13" s="279"/>
      <c r="P13" s="279"/>
      <c r="Q13" s="279"/>
      <c r="R13" s="279"/>
      <c r="S13" s="279"/>
      <c r="T13" s="279"/>
      <c r="U13" s="279"/>
      <c r="V13" s="279"/>
      <c r="W13" s="280"/>
    </row>
    <row r="14" spans="1:26" s="71" customFormat="1" ht="15" thickBot="1">
      <c r="A14" s="283" t="s">
        <v>795</v>
      </c>
      <c r="B14" s="284" t="s">
        <v>179</v>
      </c>
      <c r="C14" s="284"/>
      <c r="D14" s="284" t="s">
        <v>803</v>
      </c>
      <c r="E14" s="284" t="s">
        <v>797</v>
      </c>
      <c r="F14" s="515">
        <v>956.83</v>
      </c>
      <c r="G14" s="515">
        <v>956.83</v>
      </c>
      <c r="H14" s="515">
        <v>956.83</v>
      </c>
      <c r="I14" s="515">
        <v>956.83</v>
      </c>
      <c r="J14" s="515">
        <v>956.83</v>
      </c>
      <c r="K14" s="268">
        <f>TBL_Roofing6730[[#This Row],[Single property]]+TBL_Roofing6730[[#This Row],[51+ properties]]+TBL_Roofing6730[[#This Row],[26-50 properties]]+TBL_Roofing6730[[#This Row],[11-25 properties]]+TBL_Roofing6730[[#This Row],[2-10 properties]]</f>
        <v>4784.1500000000005</v>
      </c>
      <c r="L14" s="269"/>
      <c r="M14" s="267"/>
      <c r="N14" s="267"/>
      <c r="O14" s="267"/>
      <c r="P14" s="267"/>
      <c r="Q14" s="267"/>
      <c r="R14" s="267"/>
      <c r="S14" s="267"/>
      <c r="T14" s="267"/>
      <c r="U14" s="267"/>
      <c r="V14" s="267"/>
      <c r="W14" s="270"/>
    </row>
    <row r="15" spans="1:26" s="71" customFormat="1" ht="15" thickBot="1">
      <c r="A15" s="271" t="s">
        <v>795</v>
      </c>
      <c r="B15" s="272" t="s">
        <v>179</v>
      </c>
      <c r="C15" s="272"/>
      <c r="D15" s="272" t="s">
        <v>803</v>
      </c>
      <c r="E15" s="272" t="s">
        <v>798</v>
      </c>
      <c r="F15" s="512">
        <v>1478.74</v>
      </c>
      <c r="G15" s="512">
        <v>1478.74</v>
      </c>
      <c r="H15" s="512">
        <v>1478.74</v>
      </c>
      <c r="I15" s="512">
        <v>1478.74</v>
      </c>
      <c r="J15" s="512">
        <v>1478.74</v>
      </c>
      <c r="K15" s="268">
        <f>TBL_Roofing6730[[#This Row],[Single property]]+TBL_Roofing6730[[#This Row],[51+ properties]]+TBL_Roofing6730[[#This Row],[26-50 properties]]+TBL_Roofing6730[[#This Row],[11-25 properties]]+TBL_Roofing6730[[#This Row],[2-10 properties]]</f>
        <v>7393.7</v>
      </c>
      <c r="L15" s="273"/>
      <c r="M15" s="274"/>
      <c r="N15" s="274"/>
      <c r="O15" s="274"/>
      <c r="P15" s="274"/>
      <c r="Q15" s="274"/>
      <c r="R15" s="274"/>
      <c r="S15" s="274"/>
      <c r="T15" s="274"/>
      <c r="U15" s="274"/>
      <c r="V15" s="274"/>
      <c r="W15" s="275"/>
    </row>
    <row r="16" spans="1:26" s="71" customFormat="1" ht="15" thickBot="1">
      <c r="A16" s="271" t="s">
        <v>795</v>
      </c>
      <c r="B16" s="272" t="s">
        <v>179</v>
      </c>
      <c r="C16" s="272"/>
      <c r="D16" s="272" t="s">
        <v>803</v>
      </c>
      <c r="E16" s="272" t="s">
        <v>799</v>
      </c>
      <c r="F16" s="512">
        <v>2218.11</v>
      </c>
      <c r="G16" s="512">
        <v>2218.11</v>
      </c>
      <c r="H16" s="512">
        <v>2218.11</v>
      </c>
      <c r="I16" s="512">
        <v>2218.11</v>
      </c>
      <c r="J16" s="512">
        <v>2218.11</v>
      </c>
      <c r="K16" s="268">
        <f>TBL_Roofing6730[[#This Row],[Single property]]+TBL_Roofing6730[[#This Row],[51+ properties]]+TBL_Roofing6730[[#This Row],[26-50 properties]]+TBL_Roofing6730[[#This Row],[11-25 properties]]+TBL_Roofing6730[[#This Row],[2-10 properties]]</f>
        <v>11090.550000000001</v>
      </c>
      <c r="L16" s="273"/>
      <c r="M16" s="274"/>
      <c r="N16" s="274"/>
      <c r="O16" s="274"/>
      <c r="P16" s="274"/>
      <c r="Q16" s="274"/>
      <c r="R16" s="274"/>
      <c r="S16" s="274"/>
      <c r="T16" s="274"/>
      <c r="U16" s="274"/>
      <c r="V16" s="274"/>
      <c r="W16" s="275"/>
    </row>
    <row r="17" spans="1:25" s="71" customFormat="1" ht="15" thickBot="1">
      <c r="A17" s="271" t="s">
        <v>795</v>
      </c>
      <c r="B17" s="272" t="s">
        <v>179</v>
      </c>
      <c r="C17" s="272"/>
      <c r="D17" s="272" t="s">
        <v>803</v>
      </c>
      <c r="E17" s="272" t="s">
        <v>800</v>
      </c>
      <c r="F17" s="512">
        <v>2957.48</v>
      </c>
      <c r="G17" s="512">
        <v>2957.48</v>
      </c>
      <c r="H17" s="512">
        <v>2957.48</v>
      </c>
      <c r="I17" s="512">
        <v>2957.48</v>
      </c>
      <c r="J17" s="512">
        <v>2957.48</v>
      </c>
      <c r="K17" s="268">
        <f>TBL_Roofing6730[[#This Row],[Single property]]+TBL_Roofing6730[[#This Row],[51+ properties]]+TBL_Roofing6730[[#This Row],[26-50 properties]]+TBL_Roofing6730[[#This Row],[11-25 properties]]+TBL_Roofing6730[[#This Row],[2-10 properties]]</f>
        <v>14787.4</v>
      </c>
      <c r="L17" s="273"/>
      <c r="M17" s="274"/>
      <c r="N17" s="274"/>
      <c r="O17" s="274"/>
      <c r="P17" s="274"/>
      <c r="Q17" s="274"/>
      <c r="R17" s="274"/>
      <c r="S17" s="274"/>
      <c r="T17" s="274"/>
      <c r="U17" s="274"/>
      <c r="V17" s="274"/>
      <c r="W17" s="275"/>
    </row>
    <row r="18" spans="1:25" s="71" customFormat="1" ht="15" thickBot="1">
      <c r="A18" s="276" t="s">
        <v>795</v>
      </c>
      <c r="B18" s="277" t="s">
        <v>179</v>
      </c>
      <c r="C18" s="277"/>
      <c r="D18" s="277" t="s">
        <v>803</v>
      </c>
      <c r="E18" s="277" t="s">
        <v>801</v>
      </c>
      <c r="F18" s="513">
        <v>3696.84</v>
      </c>
      <c r="G18" s="513">
        <v>3696.84</v>
      </c>
      <c r="H18" s="513">
        <v>3696.84</v>
      </c>
      <c r="I18" s="513">
        <v>3696.84</v>
      </c>
      <c r="J18" s="513">
        <v>3696.84</v>
      </c>
      <c r="K18" s="268">
        <f>TBL_Roofing6730[[#This Row],[Single property]]+TBL_Roofing6730[[#This Row],[51+ properties]]+TBL_Roofing6730[[#This Row],[26-50 properties]]+TBL_Roofing6730[[#This Row],[11-25 properties]]+TBL_Roofing6730[[#This Row],[2-10 properties]]</f>
        <v>18484.2</v>
      </c>
      <c r="L18" s="278"/>
      <c r="M18" s="279"/>
      <c r="N18" s="279"/>
      <c r="O18" s="279"/>
      <c r="P18" s="279"/>
      <c r="Q18" s="279"/>
      <c r="R18" s="279"/>
      <c r="S18" s="279"/>
      <c r="T18" s="279"/>
      <c r="U18" s="279"/>
      <c r="V18" s="279"/>
      <c r="W18" s="280"/>
    </row>
    <row r="19" spans="1:25" s="71" customFormat="1" ht="15" thickBot="1">
      <c r="A19" s="265" t="s">
        <v>795</v>
      </c>
      <c r="B19" s="266" t="s">
        <v>804</v>
      </c>
      <c r="C19" s="266"/>
      <c r="D19" s="266" t="s">
        <v>805</v>
      </c>
      <c r="E19" s="266" t="s">
        <v>806</v>
      </c>
      <c r="F19" s="511">
        <v>2334.75</v>
      </c>
      <c r="G19" s="511">
        <v>2334.75</v>
      </c>
      <c r="H19" s="511">
        <v>2334.75</v>
      </c>
      <c r="I19" s="511">
        <v>2334.75</v>
      </c>
      <c r="J19" s="511">
        <v>2334.75</v>
      </c>
      <c r="K19" s="268">
        <f>TBL_Roofing6730[[#This Row],[Single property]]+TBL_Roofing6730[[#This Row],[51+ properties]]+TBL_Roofing6730[[#This Row],[26-50 properties]]+TBL_Roofing6730[[#This Row],[11-25 properties]]+TBL_Roofing6730[[#This Row],[2-10 properties]]</f>
        <v>11673.75</v>
      </c>
      <c r="L19" s="269"/>
      <c r="M19" s="267"/>
      <c r="N19" s="267"/>
      <c r="O19" s="267"/>
      <c r="P19" s="267"/>
      <c r="Q19" s="267"/>
      <c r="R19" s="267"/>
      <c r="S19" s="267"/>
      <c r="T19" s="267"/>
      <c r="U19" s="267"/>
      <c r="V19" s="267"/>
      <c r="W19" s="270"/>
    </row>
    <row r="20" spans="1:25" s="71" customFormat="1" ht="15" thickBot="1">
      <c r="A20" s="271" t="s">
        <v>795</v>
      </c>
      <c r="B20" s="272" t="s">
        <v>804</v>
      </c>
      <c r="C20" s="272"/>
      <c r="D20" s="272" t="s">
        <v>805</v>
      </c>
      <c r="E20" s="272" t="s">
        <v>807</v>
      </c>
      <c r="F20" s="512">
        <v>3891.25</v>
      </c>
      <c r="G20" s="512">
        <v>3891.25</v>
      </c>
      <c r="H20" s="512">
        <v>3891.25</v>
      </c>
      <c r="I20" s="512">
        <v>3891.25</v>
      </c>
      <c r="J20" s="512">
        <v>3891.25</v>
      </c>
      <c r="K20" s="268">
        <f>TBL_Roofing6730[[#This Row],[Single property]]+TBL_Roofing6730[[#This Row],[51+ properties]]+TBL_Roofing6730[[#This Row],[26-50 properties]]+TBL_Roofing6730[[#This Row],[11-25 properties]]+TBL_Roofing6730[[#This Row],[2-10 properties]]</f>
        <v>19456.25</v>
      </c>
      <c r="L20" s="273"/>
      <c r="M20" s="274"/>
      <c r="N20" s="274"/>
      <c r="O20" s="274"/>
      <c r="P20" s="274"/>
      <c r="Q20" s="274"/>
      <c r="R20" s="274"/>
      <c r="S20" s="274"/>
      <c r="T20" s="274"/>
      <c r="U20" s="274"/>
      <c r="V20" s="274"/>
      <c r="W20" s="275"/>
    </row>
    <row r="21" spans="1:25" s="71" customFormat="1" ht="15" thickBot="1">
      <c r="A21" s="271" t="s">
        <v>795</v>
      </c>
      <c r="B21" s="272" t="s">
        <v>804</v>
      </c>
      <c r="C21" s="272"/>
      <c r="D21" s="272" t="s">
        <v>805</v>
      </c>
      <c r="E21" s="272" t="s">
        <v>808</v>
      </c>
      <c r="F21" s="512">
        <v>5447.76</v>
      </c>
      <c r="G21" s="512">
        <v>5447.76</v>
      </c>
      <c r="H21" s="512">
        <v>5447.76</v>
      </c>
      <c r="I21" s="512">
        <v>5447.76</v>
      </c>
      <c r="J21" s="512">
        <v>5447.76</v>
      </c>
      <c r="K21" s="268">
        <f>TBL_Roofing6730[[#This Row],[Single property]]+TBL_Roofing6730[[#This Row],[51+ properties]]+TBL_Roofing6730[[#This Row],[26-50 properties]]+TBL_Roofing6730[[#This Row],[11-25 properties]]+TBL_Roofing6730[[#This Row],[2-10 properties]]</f>
        <v>27238.800000000003</v>
      </c>
      <c r="L21" s="273"/>
      <c r="M21" s="274"/>
      <c r="N21" s="274"/>
      <c r="O21" s="274"/>
      <c r="P21" s="274"/>
      <c r="Q21" s="274"/>
      <c r="R21" s="274"/>
      <c r="S21" s="274"/>
      <c r="T21" s="274"/>
      <c r="U21" s="274"/>
      <c r="V21" s="274"/>
      <c r="W21" s="275"/>
    </row>
    <row r="22" spans="1:25" s="71" customFormat="1" ht="15" thickBot="1">
      <c r="A22" s="271" t="s">
        <v>795</v>
      </c>
      <c r="B22" s="272" t="s">
        <v>804</v>
      </c>
      <c r="C22" s="272"/>
      <c r="D22" s="272" t="s">
        <v>805</v>
      </c>
      <c r="E22" s="272" t="s">
        <v>809</v>
      </c>
      <c r="F22" s="512">
        <v>7782.51</v>
      </c>
      <c r="G22" s="512">
        <v>7782.51</v>
      </c>
      <c r="H22" s="512">
        <v>7782.51</v>
      </c>
      <c r="I22" s="512">
        <v>7782.51</v>
      </c>
      <c r="J22" s="512">
        <v>7782.51</v>
      </c>
      <c r="K22" s="268">
        <f>TBL_Roofing6730[[#This Row],[Single property]]+TBL_Roofing6730[[#This Row],[51+ properties]]+TBL_Roofing6730[[#This Row],[26-50 properties]]+TBL_Roofing6730[[#This Row],[11-25 properties]]+TBL_Roofing6730[[#This Row],[2-10 properties]]</f>
        <v>38912.550000000003</v>
      </c>
      <c r="L22" s="273"/>
      <c r="M22" s="274"/>
      <c r="N22" s="274"/>
      <c r="O22" s="274"/>
      <c r="P22" s="274"/>
      <c r="Q22" s="274"/>
      <c r="R22" s="274"/>
      <c r="S22" s="274"/>
      <c r="T22" s="274"/>
      <c r="U22" s="274"/>
      <c r="V22" s="274"/>
      <c r="W22" s="275"/>
    </row>
    <row r="23" spans="1:25" s="71" customFormat="1" ht="15" thickBot="1">
      <c r="A23" s="281" t="s">
        <v>795</v>
      </c>
      <c r="B23" s="282" t="s">
        <v>804</v>
      </c>
      <c r="C23" s="282"/>
      <c r="D23" s="282" t="s">
        <v>805</v>
      </c>
      <c r="E23" s="282" t="s">
        <v>810</v>
      </c>
      <c r="F23" s="514">
        <v>8171.63</v>
      </c>
      <c r="G23" s="514">
        <v>8171.63</v>
      </c>
      <c r="H23" s="514">
        <v>8171.63</v>
      </c>
      <c r="I23" s="514">
        <v>8171.63</v>
      </c>
      <c r="J23" s="514">
        <v>8171.63</v>
      </c>
      <c r="K23" s="268">
        <f>TBL_Roofing6730[[#This Row],[Single property]]+TBL_Roofing6730[[#This Row],[51+ properties]]+TBL_Roofing6730[[#This Row],[26-50 properties]]+TBL_Roofing6730[[#This Row],[11-25 properties]]+TBL_Roofing6730[[#This Row],[2-10 properties]]</f>
        <v>40858.15</v>
      </c>
      <c r="L23" s="278"/>
      <c r="M23" s="279"/>
      <c r="N23" s="279"/>
      <c r="O23" s="279"/>
      <c r="P23" s="279"/>
      <c r="Q23" s="279"/>
      <c r="R23" s="279"/>
      <c r="S23" s="279"/>
      <c r="T23" s="279"/>
      <c r="U23" s="279"/>
      <c r="V23" s="279"/>
      <c r="W23" s="280"/>
    </row>
    <row r="24" spans="1:25" s="71" customFormat="1" ht="15" thickBot="1">
      <c r="A24" s="283" t="s">
        <v>795</v>
      </c>
      <c r="B24" s="284" t="s">
        <v>811</v>
      </c>
      <c r="C24" s="284"/>
      <c r="D24" s="284" t="s">
        <v>805</v>
      </c>
      <c r="E24" s="284" t="s">
        <v>806</v>
      </c>
      <c r="F24" s="515">
        <v>2334.75</v>
      </c>
      <c r="G24" s="515">
        <v>2334.75</v>
      </c>
      <c r="H24" s="515">
        <v>2334.75</v>
      </c>
      <c r="I24" s="515">
        <v>2334.75</v>
      </c>
      <c r="J24" s="515">
        <v>2334.75</v>
      </c>
      <c r="K24" s="268">
        <f>TBL_Roofing6730[[#This Row],[Single property]]+TBL_Roofing6730[[#This Row],[51+ properties]]+TBL_Roofing6730[[#This Row],[26-50 properties]]+TBL_Roofing6730[[#This Row],[11-25 properties]]+TBL_Roofing6730[[#This Row],[2-10 properties]]</f>
        <v>11673.75</v>
      </c>
      <c r="L24" s="269"/>
      <c r="M24" s="267"/>
      <c r="N24" s="267"/>
      <c r="O24" s="267"/>
      <c r="P24" s="267"/>
      <c r="Q24" s="267"/>
      <c r="R24" s="267"/>
      <c r="S24" s="267"/>
      <c r="T24" s="267"/>
      <c r="U24" s="267"/>
      <c r="V24" s="267"/>
      <c r="W24" s="270"/>
    </row>
    <row r="25" spans="1:25" s="71" customFormat="1" ht="15" thickBot="1">
      <c r="A25" s="271" t="s">
        <v>795</v>
      </c>
      <c r="B25" s="272" t="s">
        <v>811</v>
      </c>
      <c r="C25" s="272"/>
      <c r="D25" s="272" t="s">
        <v>805</v>
      </c>
      <c r="E25" s="272" t="s">
        <v>807</v>
      </c>
      <c r="F25" s="512">
        <v>3891.25</v>
      </c>
      <c r="G25" s="512">
        <v>3891.25</v>
      </c>
      <c r="H25" s="512">
        <v>3891.25</v>
      </c>
      <c r="I25" s="512">
        <v>3891.25</v>
      </c>
      <c r="J25" s="512">
        <v>3891.25</v>
      </c>
      <c r="K25" s="268">
        <f>TBL_Roofing6730[[#This Row],[Single property]]+TBL_Roofing6730[[#This Row],[51+ properties]]+TBL_Roofing6730[[#This Row],[26-50 properties]]+TBL_Roofing6730[[#This Row],[11-25 properties]]+TBL_Roofing6730[[#This Row],[2-10 properties]]</f>
        <v>19456.25</v>
      </c>
      <c r="L25" s="273"/>
      <c r="M25" s="274"/>
      <c r="N25" s="274"/>
      <c r="O25" s="274"/>
      <c r="P25" s="274"/>
      <c r="Q25" s="274"/>
      <c r="R25" s="274"/>
      <c r="S25" s="274"/>
      <c r="T25" s="274"/>
      <c r="U25" s="274"/>
      <c r="V25" s="274"/>
      <c r="W25" s="275"/>
    </row>
    <row r="26" spans="1:25" s="71" customFormat="1" ht="15" thickBot="1">
      <c r="A26" s="271" t="s">
        <v>795</v>
      </c>
      <c r="B26" s="272" t="s">
        <v>811</v>
      </c>
      <c r="C26" s="272"/>
      <c r="D26" s="272" t="s">
        <v>805</v>
      </c>
      <c r="E26" s="272" t="s">
        <v>808</v>
      </c>
      <c r="F26" s="512">
        <v>5447.76</v>
      </c>
      <c r="G26" s="512">
        <v>5447.76</v>
      </c>
      <c r="H26" s="512">
        <v>5447.76</v>
      </c>
      <c r="I26" s="512">
        <v>5447.76</v>
      </c>
      <c r="J26" s="512">
        <v>5447.76</v>
      </c>
      <c r="K26" s="268">
        <f>TBL_Roofing6730[[#This Row],[Single property]]+TBL_Roofing6730[[#This Row],[51+ properties]]+TBL_Roofing6730[[#This Row],[26-50 properties]]+TBL_Roofing6730[[#This Row],[11-25 properties]]+TBL_Roofing6730[[#This Row],[2-10 properties]]</f>
        <v>27238.800000000003</v>
      </c>
      <c r="L26" s="273"/>
      <c r="M26" s="274"/>
      <c r="N26" s="274"/>
      <c r="O26" s="274"/>
      <c r="P26" s="274"/>
      <c r="Q26" s="274"/>
      <c r="R26" s="274"/>
      <c r="S26" s="274"/>
      <c r="T26" s="274"/>
      <c r="U26" s="274"/>
      <c r="V26" s="274"/>
      <c r="W26" s="275"/>
    </row>
    <row r="27" spans="1:25" s="71" customFormat="1" ht="15" thickBot="1">
      <c r="A27" s="271" t="s">
        <v>795</v>
      </c>
      <c r="B27" s="272" t="s">
        <v>811</v>
      </c>
      <c r="C27" s="272"/>
      <c r="D27" s="272" t="s">
        <v>805</v>
      </c>
      <c r="E27" s="272" t="s">
        <v>809</v>
      </c>
      <c r="F27" s="512">
        <v>7782.51</v>
      </c>
      <c r="G27" s="512">
        <v>7782.51</v>
      </c>
      <c r="H27" s="512">
        <v>7782.51</v>
      </c>
      <c r="I27" s="512">
        <v>7782.51</v>
      </c>
      <c r="J27" s="512">
        <v>7782.51</v>
      </c>
      <c r="K27" s="268">
        <f>TBL_Roofing6730[[#This Row],[Single property]]+TBL_Roofing6730[[#This Row],[51+ properties]]+TBL_Roofing6730[[#This Row],[26-50 properties]]+TBL_Roofing6730[[#This Row],[11-25 properties]]+TBL_Roofing6730[[#This Row],[2-10 properties]]</f>
        <v>38912.550000000003</v>
      </c>
      <c r="L27" s="273"/>
      <c r="M27" s="274"/>
      <c r="N27" s="274"/>
      <c r="O27" s="274"/>
      <c r="P27" s="274"/>
      <c r="Q27" s="274"/>
      <c r="R27" s="274"/>
      <c r="S27" s="274"/>
      <c r="T27" s="274"/>
      <c r="U27" s="274"/>
      <c r="V27" s="274"/>
      <c r="W27" s="275"/>
    </row>
    <row r="28" spans="1:25" s="71" customFormat="1" ht="15" thickBot="1">
      <c r="A28" s="276" t="s">
        <v>795</v>
      </c>
      <c r="B28" s="277" t="s">
        <v>811</v>
      </c>
      <c r="C28" s="277"/>
      <c r="D28" s="277" t="s">
        <v>805</v>
      </c>
      <c r="E28" s="277" t="s">
        <v>810</v>
      </c>
      <c r="F28" s="513">
        <v>8171.63</v>
      </c>
      <c r="G28" s="513">
        <v>8171.63</v>
      </c>
      <c r="H28" s="513">
        <v>8171.63</v>
      </c>
      <c r="I28" s="513">
        <v>8171.63</v>
      </c>
      <c r="J28" s="513">
        <v>8171.63</v>
      </c>
      <c r="K28" s="268">
        <f>TBL_Roofing6730[[#This Row],[Single property]]+TBL_Roofing6730[[#This Row],[51+ properties]]+TBL_Roofing6730[[#This Row],[26-50 properties]]+TBL_Roofing6730[[#This Row],[11-25 properties]]+TBL_Roofing6730[[#This Row],[2-10 properties]]</f>
        <v>40858.15</v>
      </c>
      <c r="L28" s="278"/>
      <c r="M28" s="279"/>
      <c r="N28" s="279"/>
      <c r="O28" s="279"/>
      <c r="P28" s="279"/>
      <c r="Q28" s="279"/>
      <c r="R28" s="279"/>
      <c r="S28" s="279"/>
      <c r="T28" s="279"/>
      <c r="U28" s="279"/>
      <c r="V28" s="279"/>
      <c r="W28" s="280"/>
      <c r="Y28"/>
    </row>
    <row r="29" spans="1:25" s="71" customFormat="1" ht="15" thickBot="1">
      <c r="A29" s="265" t="s">
        <v>795</v>
      </c>
      <c r="B29" s="266" t="s">
        <v>812</v>
      </c>
      <c r="C29" s="266"/>
      <c r="D29" s="266" t="s">
        <v>805</v>
      </c>
      <c r="E29" s="266" t="s">
        <v>806</v>
      </c>
      <c r="F29" s="511">
        <v>2334.75</v>
      </c>
      <c r="G29" s="511">
        <v>2334.75</v>
      </c>
      <c r="H29" s="511">
        <v>2334.75</v>
      </c>
      <c r="I29" s="511">
        <v>2334.75</v>
      </c>
      <c r="J29" s="511">
        <v>2334.75</v>
      </c>
      <c r="K29" s="268">
        <f>TBL_Roofing6730[[#This Row],[Single property]]+TBL_Roofing6730[[#This Row],[51+ properties]]+TBL_Roofing6730[[#This Row],[26-50 properties]]+TBL_Roofing6730[[#This Row],[11-25 properties]]+TBL_Roofing6730[[#This Row],[2-10 properties]]</f>
        <v>11673.75</v>
      </c>
      <c r="L29" s="269"/>
      <c r="M29" s="267"/>
      <c r="N29" s="267"/>
      <c r="O29" s="267"/>
      <c r="P29" s="267"/>
      <c r="Q29" s="267"/>
      <c r="R29" s="267"/>
      <c r="S29" s="267"/>
      <c r="T29" s="267"/>
      <c r="U29" s="267"/>
      <c r="V29" s="267"/>
      <c r="W29" s="270"/>
      <c r="Y29"/>
    </row>
    <row r="30" spans="1:25" s="71" customFormat="1" ht="15" thickBot="1">
      <c r="A30" s="271" t="s">
        <v>795</v>
      </c>
      <c r="B30" s="272" t="s">
        <v>812</v>
      </c>
      <c r="C30" s="272"/>
      <c r="D30" s="272" t="s">
        <v>805</v>
      </c>
      <c r="E30" s="272" t="s">
        <v>807</v>
      </c>
      <c r="F30" s="512">
        <v>3891.25</v>
      </c>
      <c r="G30" s="512">
        <v>3891.25</v>
      </c>
      <c r="H30" s="512">
        <v>3891.25</v>
      </c>
      <c r="I30" s="512">
        <v>3891.25</v>
      </c>
      <c r="J30" s="512">
        <v>3891.25</v>
      </c>
      <c r="K30" s="268">
        <f>TBL_Roofing6730[[#This Row],[Single property]]+TBL_Roofing6730[[#This Row],[51+ properties]]+TBL_Roofing6730[[#This Row],[26-50 properties]]+TBL_Roofing6730[[#This Row],[11-25 properties]]+TBL_Roofing6730[[#This Row],[2-10 properties]]</f>
        <v>19456.25</v>
      </c>
      <c r="L30" s="273"/>
      <c r="M30" s="274"/>
      <c r="N30" s="274"/>
      <c r="O30" s="274"/>
      <c r="P30" s="274"/>
      <c r="Q30" s="274"/>
      <c r="R30" s="274"/>
      <c r="S30" s="274"/>
      <c r="T30" s="274"/>
      <c r="U30" s="274"/>
      <c r="V30" s="274"/>
      <c r="W30" s="275"/>
    </row>
    <row r="31" spans="1:25" s="71" customFormat="1" ht="15" thickBot="1">
      <c r="A31" s="271" t="s">
        <v>795</v>
      </c>
      <c r="B31" s="272" t="s">
        <v>812</v>
      </c>
      <c r="C31" s="272"/>
      <c r="D31" s="272" t="s">
        <v>805</v>
      </c>
      <c r="E31" s="272" t="s">
        <v>808</v>
      </c>
      <c r="F31" s="512">
        <v>5447.76</v>
      </c>
      <c r="G31" s="512">
        <v>5447.76</v>
      </c>
      <c r="H31" s="512">
        <v>5447.76</v>
      </c>
      <c r="I31" s="512">
        <v>5447.76</v>
      </c>
      <c r="J31" s="512">
        <v>5447.76</v>
      </c>
      <c r="K31" s="268">
        <f>TBL_Roofing6730[[#This Row],[Single property]]+TBL_Roofing6730[[#This Row],[51+ properties]]+TBL_Roofing6730[[#This Row],[26-50 properties]]+TBL_Roofing6730[[#This Row],[11-25 properties]]+TBL_Roofing6730[[#This Row],[2-10 properties]]</f>
        <v>27238.800000000003</v>
      </c>
      <c r="L31" s="273"/>
      <c r="M31" s="274"/>
      <c r="N31" s="274"/>
      <c r="O31" s="274"/>
      <c r="P31" s="274"/>
      <c r="Q31" s="274"/>
      <c r="R31" s="274"/>
      <c r="S31" s="274"/>
      <c r="T31" s="274"/>
      <c r="U31" s="274"/>
      <c r="V31" s="274"/>
      <c r="W31" s="275"/>
    </row>
    <row r="32" spans="1:25" s="71" customFormat="1" ht="15" thickBot="1">
      <c r="A32" s="271" t="s">
        <v>795</v>
      </c>
      <c r="B32" s="272" t="s">
        <v>812</v>
      </c>
      <c r="C32" s="272"/>
      <c r="D32" s="272" t="s">
        <v>805</v>
      </c>
      <c r="E32" s="272" t="s">
        <v>809</v>
      </c>
      <c r="F32" s="512">
        <v>7782.51</v>
      </c>
      <c r="G32" s="512">
        <v>7782.51</v>
      </c>
      <c r="H32" s="512">
        <v>7782.51</v>
      </c>
      <c r="I32" s="512">
        <v>7782.51</v>
      </c>
      <c r="J32" s="512">
        <v>7782.51</v>
      </c>
      <c r="K32" s="268">
        <f>TBL_Roofing6730[[#This Row],[Single property]]+TBL_Roofing6730[[#This Row],[51+ properties]]+TBL_Roofing6730[[#This Row],[26-50 properties]]+TBL_Roofing6730[[#This Row],[11-25 properties]]+TBL_Roofing6730[[#This Row],[2-10 properties]]</f>
        <v>38912.550000000003</v>
      </c>
      <c r="L32" s="273"/>
      <c r="M32" s="274"/>
      <c r="N32" s="274"/>
      <c r="O32" s="274"/>
      <c r="P32" s="274"/>
      <c r="Q32" s="274"/>
      <c r="R32" s="274"/>
      <c r="S32" s="274"/>
      <c r="T32" s="274"/>
      <c r="U32" s="274"/>
      <c r="V32" s="274"/>
      <c r="W32" s="275"/>
    </row>
    <row r="33" spans="1:23" s="71" customFormat="1" ht="15" thickBot="1">
      <c r="A33" s="281" t="s">
        <v>795</v>
      </c>
      <c r="B33" s="282" t="s">
        <v>812</v>
      </c>
      <c r="C33" s="282"/>
      <c r="D33" s="282" t="s">
        <v>805</v>
      </c>
      <c r="E33" s="282" t="s">
        <v>810</v>
      </c>
      <c r="F33" s="514">
        <v>8171.63</v>
      </c>
      <c r="G33" s="514">
        <v>8171.63</v>
      </c>
      <c r="H33" s="514">
        <v>8171.63</v>
      </c>
      <c r="I33" s="514">
        <v>8171.63</v>
      </c>
      <c r="J33" s="514">
        <v>8171.63</v>
      </c>
      <c r="K33" s="268">
        <f>TBL_Roofing6730[[#This Row],[Single property]]+TBL_Roofing6730[[#This Row],[51+ properties]]+TBL_Roofing6730[[#This Row],[26-50 properties]]+TBL_Roofing6730[[#This Row],[11-25 properties]]+TBL_Roofing6730[[#This Row],[2-10 properties]]</f>
        <v>40858.15</v>
      </c>
      <c r="L33" s="278"/>
      <c r="M33" s="279"/>
      <c r="N33" s="279"/>
      <c r="O33" s="279"/>
      <c r="P33" s="279"/>
      <c r="Q33" s="279"/>
      <c r="R33" s="279"/>
      <c r="S33" s="279"/>
      <c r="T33" s="279"/>
      <c r="U33" s="279"/>
      <c r="V33" s="279"/>
      <c r="W33" s="280"/>
    </row>
    <row r="34" spans="1:23" s="71" customFormat="1" ht="15" thickBot="1">
      <c r="A34" s="283" t="s">
        <v>795</v>
      </c>
      <c r="B34" s="284" t="s">
        <v>813</v>
      </c>
      <c r="C34" s="284"/>
      <c r="D34" s="284" t="s">
        <v>805</v>
      </c>
      <c r="E34" s="284" t="s">
        <v>806</v>
      </c>
      <c r="F34" s="515">
        <v>2334.75</v>
      </c>
      <c r="G34" s="515">
        <v>2334.75</v>
      </c>
      <c r="H34" s="515">
        <v>2334.75</v>
      </c>
      <c r="I34" s="515">
        <v>2334.75</v>
      </c>
      <c r="J34" s="515">
        <v>2334.75</v>
      </c>
      <c r="K34" s="268">
        <f>TBL_Roofing6730[[#This Row],[Single property]]+TBL_Roofing6730[[#This Row],[51+ properties]]+TBL_Roofing6730[[#This Row],[26-50 properties]]+TBL_Roofing6730[[#This Row],[11-25 properties]]+TBL_Roofing6730[[#This Row],[2-10 properties]]</f>
        <v>11673.75</v>
      </c>
      <c r="L34" s="269"/>
      <c r="M34" s="267"/>
      <c r="N34" s="267"/>
      <c r="O34" s="267"/>
      <c r="P34" s="267"/>
      <c r="Q34" s="267"/>
      <c r="R34" s="267"/>
      <c r="S34" s="267"/>
      <c r="T34" s="267"/>
      <c r="U34" s="267"/>
      <c r="V34" s="267"/>
      <c r="W34" s="270"/>
    </row>
    <row r="35" spans="1:23" s="71" customFormat="1" ht="15" thickBot="1">
      <c r="A35" s="271" t="s">
        <v>795</v>
      </c>
      <c r="B35" s="272" t="s">
        <v>813</v>
      </c>
      <c r="C35" s="272"/>
      <c r="D35" s="272" t="s">
        <v>805</v>
      </c>
      <c r="E35" s="272" t="s">
        <v>807</v>
      </c>
      <c r="F35" s="512">
        <v>3891.25</v>
      </c>
      <c r="G35" s="512">
        <v>3891.25</v>
      </c>
      <c r="H35" s="512">
        <v>3891.25</v>
      </c>
      <c r="I35" s="512">
        <v>3891.25</v>
      </c>
      <c r="J35" s="512">
        <v>3891.25</v>
      </c>
      <c r="K35" s="268">
        <f>TBL_Roofing6730[[#This Row],[Single property]]+TBL_Roofing6730[[#This Row],[51+ properties]]+TBL_Roofing6730[[#This Row],[26-50 properties]]+TBL_Roofing6730[[#This Row],[11-25 properties]]+TBL_Roofing6730[[#This Row],[2-10 properties]]</f>
        <v>19456.25</v>
      </c>
      <c r="L35" s="273"/>
      <c r="M35" s="274"/>
      <c r="N35" s="274"/>
      <c r="O35" s="274"/>
      <c r="P35" s="274"/>
      <c r="Q35" s="274"/>
      <c r="R35" s="274"/>
      <c r="S35" s="274"/>
      <c r="T35" s="274"/>
      <c r="U35" s="274"/>
      <c r="V35" s="274"/>
      <c r="W35" s="275"/>
    </row>
    <row r="36" spans="1:23" s="71" customFormat="1" ht="15" thickBot="1">
      <c r="A36" s="271" t="s">
        <v>795</v>
      </c>
      <c r="B36" s="272" t="s">
        <v>813</v>
      </c>
      <c r="C36" s="272"/>
      <c r="D36" s="272" t="s">
        <v>805</v>
      </c>
      <c r="E36" s="272" t="s">
        <v>808</v>
      </c>
      <c r="F36" s="512">
        <v>5447.76</v>
      </c>
      <c r="G36" s="512">
        <v>5447.76</v>
      </c>
      <c r="H36" s="512">
        <v>5447.76</v>
      </c>
      <c r="I36" s="512">
        <v>5447.76</v>
      </c>
      <c r="J36" s="512">
        <v>5447.76</v>
      </c>
      <c r="K36" s="268">
        <f>TBL_Roofing6730[[#This Row],[Single property]]+TBL_Roofing6730[[#This Row],[51+ properties]]+TBL_Roofing6730[[#This Row],[26-50 properties]]+TBL_Roofing6730[[#This Row],[11-25 properties]]+TBL_Roofing6730[[#This Row],[2-10 properties]]</f>
        <v>27238.800000000003</v>
      </c>
      <c r="L36" s="273"/>
      <c r="M36" s="274"/>
      <c r="N36" s="274"/>
      <c r="O36" s="274"/>
      <c r="P36" s="274"/>
      <c r="Q36" s="274"/>
      <c r="R36" s="274"/>
      <c r="S36" s="274"/>
      <c r="T36" s="274"/>
      <c r="U36" s="274"/>
      <c r="V36" s="274"/>
      <c r="W36" s="275"/>
    </row>
    <row r="37" spans="1:23" s="71" customFormat="1" ht="15" thickBot="1">
      <c r="A37" s="271" t="s">
        <v>795</v>
      </c>
      <c r="B37" s="272" t="s">
        <v>813</v>
      </c>
      <c r="C37" s="272"/>
      <c r="D37" s="272" t="s">
        <v>805</v>
      </c>
      <c r="E37" s="272" t="s">
        <v>809</v>
      </c>
      <c r="F37" s="512">
        <v>7782.51</v>
      </c>
      <c r="G37" s="512">
        <v>7782.51</v>
      </c>
      <c r="H37" s="512">
        <v>7782.51</v>
      </c>
      <c r="I37" s="512">
        <v>7782.51</v>
      </c>
      <c r="J37" s="512">
        <v>7782.51</v>
      </c>
      <c r="K37" s="268">
        <f>TBL_Roofing6730[[#This Row],[Single property]]+TBL_Roofing6730[[#This Row],[51+ properties]]+TBL_Roofing6730[[#This Row],[26-50 properties]]+TBL_Roofing6730[[#This Row],[11-25 properties]]+TBL_Roofing6730[[#This Row],[2-10 properties]]</f>
        <v>38912.550000000003</v>
      </c>
      <c r="L37" s="273"/>
      <c r="M37" s="274"/>
      <c r="N37" s="274"/>
      <c r="O37" s="274"/>
      <c r="P37" s="274"/>
      <c r="Q37" s="274"/>
      <c r="R37" s="274"/>
      <c r="S37" s="274"/>
      <c r="T37" s="274"/>
      <c r="U37" s="274"/>
      <c r="V37" s="274"/>
      <c r="W37" s="275"/>
    </row>
    <row r="38" spans="1:23" s="71" customFormat="1" ht="15" thickBot="1">
      <c r="A38" s="276" t="s">
        <v>795</v>
      </c>
      <c r="B38" s="277" t="s">
        <v>813</v>
      </c>
      <c r="C38" s="277"/>
      <c r="D38" s="277" t="s">
        <v>805</v>
      </c>
      <c r="E38" s="277" t="s">
        <v>810</v>
      </c>
      <c r="F38" s="513">
        <v>8171.63</v>
      </c>
      <c r="G38" s="513">
        <v>8171.63</v>
      </c>
      <c r="H38" s="513">
        <v>8171.63</v>
      </c>
      <c r="I38" s="513">
        <v>8171.63</v>
      </c>
      <c r="J38" s="513">
        <v>8171.63</v>
      </c>
      <c r="K38" s="268">
        <f>TBL_Roofing6730[[#This Row],[Single property]]+TBL_Roofing6730[[#This Row],[51+ properties]]+TBL_Roofing6730[[#This Row],[26-50 properties]]+TBL_Roofing6730[[#This Row],[11-25 properties]]+TBL_Roofing6730[[#This Row],[2-10 properties]]</f>
        <v>40858.15</v>
      </c>
      <c r="L38" s="285"/>
      <c r="M38" s="286"/>
      <c r="N38" s="286"/>
      <c r="O38" s="286"/>
      <c r="P38" s="286"/>
      <c r="Q38" s="286"/>
      <c r="R38" s="286"/>
      <c r="S38" s="286"/>
      <c r="T38" s="286"/>
      <c r="U38" s="286"/>
      <c r="V38" s="286"/>
      <c r="W38" s="287"/>
    </row>
    <row r="39" spans="1:23" s="71" customFormat="1" ht="15" thickBot="1">
      <c r="A39" s="265" t="s">
        <v>795</v>
      </c>
      <c r="B39" s="266" t="s">
        <v>814</v>
      </c>
      <c r="C39" s="266"/>
      <c r="D39" s="266" t="s">
        <v>805</v>
      </c>
      <c r="E39" s="266" t="s">
        <v>806</v>
      </c>
      <c r="F39" s="511">
        <v>2334.75</v>
      </c>
      <c r="G39" s="511">
        <v>2334.75</v>
      </c>
      <c r="H39" s="511">
        <v>2334.75</v>
      </c>
      <c r="I39" s="511">
        <v>2334.75</v>
      </c>
      <c r="J39" s="511">
        <v>2334.75</v>
      </c>
      <c r="K39" s="268">
        <f>TBL_Roofing6730[[#This Row],[Single property]]+TBL_Roofing6730[[#This Row],[51+ properties]]+TBL_Roofing6730[[#This Row],[26-50 properties]]+TBL_Roofing6730[[#This Row],[11-25 properties]]+TBL_Roofing6730[[#This Row],[2-10 properties]]</f>
        <v>11673.75</v>
      </c>
      <c r="L39" s="269"/>
      <c r="M39" s="267"/>
      <c r="N39" s="267"/>
      <c r="O39" s="267"/>
      <c r="P39" s="267"/>
      <c r="Q39" s="267"/>
      <c r="R39" s="267"/>
      <c r="S39" s="267"/>
      <c r="T39" s="267"/>
      <c r="U39" s="267"/>
      <c r="V39" s="267"/>
      <c r="W39" s="270"/>
    </row>
    <row r="40" spans="1:23" s="71" customFormat="1" ht="15" thickBot="1">
      <c r="A40" s="271" t="s">
        <v>795</v>
      </c>
      <c r="B40" s="272" t="s">
        <v>814</v>
      </c>
      <c r="C40" s="272"/>
      <c r="D40" s="272" t="s">
        <v>805</v>
      </c>
      <c r="E40" s="272" t="s">
        <v>807</v>
      </c>
      <c r="F40" s="512">
        <v>3891.25</v>
      </c>
      <c r="G40" s="512">
        <v>3891.25</v>
      </c>
      <c r="H40" s="512">
        <v>3891.25</v>
      </c>
      <c r="I40" s="512">
        <v>3891.25</v>
      </c>
      <c r="J40" s="512">
        <v>3891.25</v>
      </c>
      <c r="K40" s="268">
        <f>TBL_Roofing6730[[#This Row],[Single property]]+TBL_Roofing6730[[#This Row],[51+ properties]]+TBL_Roofing6730[[#This Row],[26-50 properties]]+TBL_Roofing6730[[#This Row],[11-25 properties]]+TBL_Roofing6730[[#This Row],[2-10 properties]]</f>
        <v>19456.25</v>
      </c>
      <c r="L40" s="273"/>
      <c r="M40" s="274"/>
      <c r="N40" s="274"/>
      <c r="O40" s="274"/>
      <c r="P40" s="274"/>
      <c r="Q40" s="274"/>
      <c r="R40" s="274"/>
      <c r="S40" s="274"/>
      <c r="T40" s="274"/>
      <c r="U40" s="274"/>
      <c r="V40" s="274"/>
      <c r="W40" s="275"/>
    </row>
    <row r="41" spans="1:23" s="71" customFormat="1" ht="15" thickBot="1">
      <c r="A41" s="271" t="s">
        <v>795</v>
      </c>
      <c r="B41" s="272" t="s">
        <v>814</v>
      </c>
      <c r="C41" s="272"/>
      <c r="D41" s="272" t="s">
        <v>805</v>
      </c>
      <c r="E41" s="272" t="s">
        <v>808</v>
      </c>
      <c r="F41" s="512">
        <v>5447.76</v>
      </c>
      <c r="G41" s="512">
        <v>5447.76</v>
      </c>
      <c r="H41" s="512">
        <v>5447.76</v>
      </c>
      <c r="I41" s="512">
        <v>5447.76</v>
      </c>
      <c r="J41" s="512">
        <v>5447.76</v>
      </c>
      <c r="K41" s="268">
        <f>TBL_Roofing6730[[#This Row],[Single property]]+TBL_Roofing6730[[#This Row],[51+ properties]]+TBL_Roofing6730[[#This Row],[26-50 properties]]+TBL_Roofing6730[[#This Row],[11-25 properties]]+TBL_Roofing6730[[#This Row],[2-10 properties]]</f>
        <v>27238.800000000003</v>
      </c>
      <c r="L41" s="273"/>
      <c r="M41" s="274"/>
      <c r="N41" s="274"/>
      <c r="O41" s="274"/>
      <c r="P41" s="274"/>
      <c r="Q41" s="274"/>
      <c r="R41" s="274"/>
      <c r="S41" s="274"/>
      <c r="T41" s="274"/>
      <c r="U41" s="274"/>
      <c r="V41" s="274"/>
      <c r="W41" s="275"/>
    </row>
    <row r="42" spans="1:23" s="71" customFormat="1" ht="15" thickBot="1">
      <c r="A42" s="271" t="s">
        <v>795</v>
      </c>
      <c r="B42" s="272" t="s">
        <v>814</v>
      </c>
      <c r="C42" s="272"/>
      <c r="D42" s="272" t="s">
        <v>805</v>
      </c>
      <c r="E42" s="272" t="s">
        <v>809</v>
      </c>
      <c r="F42" s="512">
        <v>7782.51</v>
      </c>
      <c r="G42" s="512">
        <v>7782.51</v>
      </c>
      <c r="H42" s="512">
        <v>7782.51</v>
      </c>
      <c r="I42" s="512">
        <v>7782.51</v>
      </c>
      <c r="J42" s="512">
        <v>7782.51</v>
      </c>
      <c r="K42" s="268">
        <f>TBL_Roofing6730[[#This Row],[Single property]]+TBL_Roofing6730[[#This Row],[51+ properties]]+TBL_Roofing6730[[#This Row],[26-50 properties]]+TBL_Roofing6730[[#This Row],[11-25 properties]]+TBL_Roofing6730[[#This Row],[2-10 properties]]</f>
        <v>38912.550000000003</v>
      </c>
      <c r="L42" s="273"/>
      <c r="M42" s="274"/>
      <c r="N42" s="274"/>
      <c r="O42" s="274"/>
      <c r="P42" s="274"/>
      <c r="Q42" s="274"/>
      <c r="R42" s="274"/>
      <c r="S42" s="274"/>
      <c r="T42" s="274"/>
      <c r="U42" s="274"/>
      <c r="V42" s="274"/>
      <c r="W42" s="275"/>
    </row>
    <row r="43" spans="1:23" s="71" customFormat="1" ht="15" thickBot="1">
      <c r="A43" s="281" t="s">
        <v>795</v>
      </c>
      <c r="B43" s="282" t="s">
        <v>814</v>
      </c>
      <c r="C43" s="282"/>
      <c r="D43" s="282" t="s">
        <v>805</v>
      </c>
      <c r="E43" s="282" t="s">
        <v>810</v>
      </c>
      <c r="F43" s="514">
        <v>8171.63</v>
      </c>
      <c r="G43" s="514">
        <v>8171.63</v>
      </c>
      <c r="H43" s="514">
        <v>8171.63</v>
      </c>
      <c r="I43" s="514">
        <v>8171.63</v>
      </c>
      <c r="J43" s="514">
        <v>8171.63</v>
      </c>
      <c r="K43" s="268">
        <f>TBL_Roofing6730[[#This Row],[Single property]]+TBL_Roofing6730[[#This Row],[51+ properties]]+TBL_Roofing6730[[#This Row],[26-50 properties]]+TBL_Roofing6730[[#This Row],[11-25 properties]]+TBL_Roofing6730[[#This Row],[2-10 properties]]</f>
        <v>40858.15</v>
      </c>
      <c r="L43" s="278"/>
      <c r="M43" s="279"/>
      <c r="N43" s="279"/>
      <c r="O43" s="279"/>
      <c r="P43" s="279"/>
      <c r="Q43" s="279"/>
      <c r="R43" s="279"/>
      <c r="S43" s="279"/>
      <c r="T43" s="279"/>
      <c r="U43" s="279"/>
      <c r="V43" s="279"/>
      <c r="W43" s="280"/>
    </row>
    <row r="44" spans="1:23" s="71" customFormat="1" ht="15" thickBot="1">
      <c r="A44" s="283" t="s">
        <v>795</v>
      </c>
      <c r="B44" s="284" t="s">
        <v>815</v>
      </c>
      <c r="C44" s="284"/>
      <c r="D44" s="284" t="s">
        <v>805</v>
      </c>
      <c r="E44" s="284" t="s">
        <v>806</v>
      </c>
      <c r="F44" s="515">
        <v>2334.75</v>
      </c>
      <c r="G44" s="515">
        <v>2334.75</v>
      </c>
      <c r="H44" s="515">
        <v>2334.75</v>
      </c>
      <c r="I44" s="515">
        <v>2334.75</v>
      </c>
      <c r="J44" s="515">
        <v>2334.75</v>
      </c>
      <c r="K44" s="268">
        <f>TBL_Roofing6730[[#This Row],[Single property]]+TBL_Roofing6730[[#This Row],[51+ properties]]+TBL_Roofing6730[[#This Row],[26-50 properties]]+TBL_Roofing6730[[#This Row],[11-25 properties]]+TBL_Roofing6730[[#This Row],[2-10 properties]]</f>
        <v>11673.75</v>
      </c>
      <c r="L44" s="273"/>
      <c r="M44" s="274"/>
      <c r="N44" s="274"/>
      <c r="O44" s="274"/>
      <c r="P44" s="274"/>
      <c r="Q44" s="274"/>
      <c r="R44" s="274"/>
      <c r="S44" s="274"/>
      <c r="T44" s="274"/>
      <c r="U44" s="274"/>
      <c r="V44" s="274"/>
      <c r="W44" s="274"/>
    </row>
    <row r="45" spans="1:23" s="71" customFormat="1" ht="15" thickBot="1">
      <c r="A45" s="271" t="s">
        <v>795</v>
      </c>
      <c r="B45" s="272" t="s">
        <v>815</v>
      </c>
      <c r="C45" s="272"/>
      <c r="D45" s="272" t="s">
        <v>805</v>
      </c>
      <c r="E45" s="272" t="s">
        <v>807</v>
      </c>
      <c r="F45" s="512">
        <v>3891.25</v>
      </c>
      <c r="G45" s="512">
        <v>3891.25</v>
      </c>
      <c r="H45" s="512">
        <v>3891.25</v>
      </c>
      <c r="I45" s="512">
        <v>3891.25</v>
      </c>
      <c r="J45" s="512">
        <v>3891.25</v>
      </c>
      <c r="K45" s="268">
        <f>TBL_Roofing6730[[#This Row],[Single property]]+TBL_Roofing6730[[#This Row],[51+ properties]]+TBL_Roofing6730[[#This Row],[26-50 properties]]+TBL_Roofing6730[[#This Row],[11-25 properties]]+TBL_Roofing6730[[#This Row],[2-10 properties]]</f>
        <v>19456.25</v>
      </c>
      <c r="L45" s="273"/>
      <c r="M45" s="274"/>
      <c r="N45" s="274"/>
      <c r="O45" s="274"/>
      <c r="P45" s="274"/>
      <c r="Q45" s="274"/>
      <c r="R45" s="274"/>
      <c r="S45" s="274"/>
      <c r="T45" s="274"/>
      <c r="U45" s="274"/>
      <c r="V45" s="274"/>
      <c r="W45" s="274"/>
    </row>
    <row r="46" spans="1:23" s="71" customFormat="1" ht="15" thickBot="1">
      <c r="A46" s="271" t="s">
        <v>795</v>
      </c>
      <c r="B46" s="272" t="s">
        <v>815</v>
      </c>
      <c r="C46" s="272"/>
      <c r="D46" s="272" t="s">
        <v>805</v>
      </c>
      <c r="E46" s="272" t="s">
        <v>808</v>
      </c>
      <c r="F46" s="512">
        <v>5447.76</v>
      </c>
      <c r="G46" s="512">
        <v>5447.76</v>
      </c>
      <c r="H46" s="512">
        <v>5447.76</v>
      </c>
      <c r="I46" s="512">
        <v>5447.76</v>
      </c>
      <c r="J46" s="512">
        <v>5447.76</v>
      </c>
      <c r="K46" s="268">
        <f>TBL_Roofing6730[[#This Row],[Single property]]+TBL_Roofing6730[[#This Row],[51+ properties]]+TBL_Roofing6730[[#This Row],[26-50 properties]]+TBL_Roofing6730[[#This Row],[11-25 properties]]+TBL_Roofing6730[[#This Row],[2-10 properties]]</f>
        <v>27238.800000000003</v>
      </c>
      <c r="L46" s="273"/>
      <c r="M46" s="274"/>
      <c r="N46" s="274"/>
      <c r="O46" s="274"/>
      <c r="P46" s="274"/>
      <c r="Q46" s="274"/>
      <c r="R46" s="274"/>
      <c r="S46" s="274"/>
      <c r="T46" s="274"/>
      <c r="U46" s="274"/>
      <c r="V46" s="274"/>
      <c r="W46" s="274"/>
    </row>
    <row r="47" spans="1:23" s="71" customFormat="1" ht="15" thickBot="1">
      <c r="A47" s="271" t="s">
        <v>795</v>
      </c>
      <c r="B47" s="272" t="s">
        <v>815</v>
      </c>
      <c r="C47" s="272"/>
      <c r="D47" s="272" t="s">
        <v>805</v>
      </c>
      <c r="E47" s="272" t="s">
        <v>809</v>
      </c>
      <c r="F47" s="512">
        <v>7782.51</v>
      </c>
      <c r="G47" s="512">
        <v>7782.51</v>
      </c>
      <c r="H47" s="512">
        <v>7782.51</v>
      </c>
      <c r="I47" s="512">
        <v>7782.51</v>
      </c>
      <c r="J47" s="512">
        <v>7782.51</v>
      </c>
      <c r="K47" s="268">
        <f>TBL_Roofing6730[[#This Row],[Single property]]+TBL_Roofing6730[[#This Row],[51+ properties]]+TBL_Roofing6730[[#This Row],[26-50 properties]]+TBL_Roofing6730[[#This Row],[11-25 properties]]+TBL_Roofing6730[[#This Row],[2-10 properties]]</f>
        <v>38912.550000000003</v>
      </c>
      <c r="L47" s="273"/>
      <c r="M47" s="274"/>
      <c r="N47" s="274"/>
      <c r="O47" s="274"/>
      <c r="P47" s="274"/>
      <c r="Q47" s="274"/>
      <c r="R47" s="274"/>
      <c r="S47" s="274"/>
      <c r="T47" s="274"/>
      <c r="U47" s="274"/>
      <c r="V47" s="274"/>
      <c r="W47" s="274"/>
    </row>
    <row r="48" spans="1:23" s="71" customFormat="1" ht="15" thickBot="1">
      <c r="A48" s="276" t="s">
        <v>795</v>
      </c>
      <c r="B48" s="277" t="s">
        <v>815</v>
      </c>
      <c r="C48" s="277"/>
      <c r="D48" s="277" t="s">
        <v>805</v>
      </c>
      <c r="E48" s="277" t="s">
        <v>810</v>
      </c>
      <c r="F48" s="513">
        <v>8171.63</v>
      </c>
      <c r="G48" s="513">
        <v>8171.63</v>
      </c>
      <c r="H48" s="513">
        <v>8171.63</v>
      </c>
      <c r="I48" s="513">
        <v>8171.63</v>
      </c>
      <c r="J48" s="513">
        <v>8171.63</v>
      </c>
      <c r="K48" s="268">
        <f>TBL_Roofing6730[[#This Row],[Single property]]+TBL_Roofing6730[[#This Row],[51+ properties]]+TBL_Roofing6730[[#This Row],[26-50 properties]]+TBL_Roofing6730[[#This Row],[11-25 properties]]+TBL_Roofing6730[[#This Row],[2-10 properties]]</f>
        <v>40858.15</v>
      </c>
      <c r="L48" s="285"/>
      <c r="M48" s="286"/>
      <c r="N48" s="286"/>
      <c r="O48" s="286"/>
      <c r="P48" s="286"/>
      <c r="Q48" s="286"/>
      <c r="R48" s="286"/>
      <c r="S48" s="286"/>
      <c r="T48" s="286"/>
      <c r="U48" s="286"/>
      <c r="V48" s="286"/>
      <c r="W48" s="286"/>
    </row>
    <row r="49" spans="1:25" s="71" customFormat="1" ht="15" thickBot="1">
      <c r="A49" s="265" t="s">
        <v>795</v>
      </c>
      <c r="B49" s="266" t="s">
        <v>816</v>
      </c>
      <c r="C49" s="266"/>
      <c r="D49" s="266" t="s">
        <v>805</v>
      </c>
      <c r="E49" s="266" t="s">
        <v>806</v>
      </c>
      <c r="F49" s="511">
        <v>2334.75</v>
      </c>
      <c r="G49" s="511">
        <v>2334.75</v>
      </c>
      <c r="H49" s="511">
        <v>2334.75</v>
      </c>
      <c r="I49" s="511">
        <v>2334.75</v>
      </c>
      <c r="J49" s="511">
        <v>2334.75</v>
      </c>
      <c r="K49" s="268">
        <f>TBL_Roofing6730[[#This Row],[Single property]]+TBL_Roofing6730[[#This Row],[51+ properties]]+TBL_Roofing6730[[#This Row],[26-50 properties]]+TBL_Roofing6730[[#This Row],[11-25 properties]]+TBL_Roofing6730[[#This Row],[2-10 properties]]</f>
        <v>11673.75</v>
      </c>
      <c r="L49" s="269"/>
      <c r="M49" s="267"/>
      <c r="N49" s="267"/>
      <c r="O49" s="267"/>
      <c r="P49" s="267"/>
      <c r="Q49" s="267"/>
      <c r="R49" s="267"/>
      <c r="S49" s="267"/>
      <c r="T49" s="267"/>
      <c r="U49" s="267"/>
      <c r="V49" s="267"/>
      <c r="W49" s="270"/>
    </row>
    <row r="50" spans="1:25" s="71" customFormat="1" ht="15" thickBot="1">
      <c r="A50" s="271" t="s">
        <v>795</v>
      </c>
      <c r="B50" s="272" t="s">
        <v>816</v>
      </c>
      <c r="C50" s="272"/>
      <c r="D50" s="272" t="s">
        <v>805</v>
      </c>
      <c r="E50" s="272" t="s">
        <v>807</v>
      </c>
      <c r="F50" s="512">
        <v>3891.25</v>
      </c>
      <c r="G50" s="512">
        <v>3891.25</v>
      </c>
      <c r="H50" s="512">
        <v>3891.25</v>
      </c>
      <c r="I50" s="512">
        <v>3891.25</v>
      </c>
      <c r="J50" s="512">
        <v>3891.25</v>
      </c>
      <c r="K50" s="268">
        <f>TBL_Roofing6730[[#This Row],[Single property]]+TBL_Roofing6730[[#This Row],[51+ properties]]+TBL_Roofing6730[[#This Row],[26-50 properties]]+TBL_Roofing6730[[#This Row],[11-25 properties]]+TBL_Roofing6730[[#This Row],[2-10 properties]]</f>
        <v>19456.25</v>
      </c>
      <c r="L50" s="273"/>
      <c r="M50" s="274"/>
      <c r="N50" s="274"/>
      <c r="O50" s="274"/>
      <c r="P50" s="274"/>
      <c r="Q50" s="274"/>
      <c r="R50" s="274"/>
      <c r="S50" s="274"/>
      <c r="T50" s="274"/>
      <c r="U50" s="274"/>
      <c r="V50" s="274"/>
      <c r="W50" s="275"/>
    </row>
    <row r="51" spans="1:25" s="71" customFormat="1" ht="15" thickBot="1">
      <c r="A51" s="271" t="s">
        <v>795</v>
      </c>
      <c r="B51" s="272" t="s">
        <v>816</v>
      </c>
      <c r="C51" s="272"/>
      <c r="D51" s="272" t="s">
        <v>805</v>
      </c>
      <c r="E51" s="272" t="s">
        <v>808</v>
      </c>
      <c r="F51" s="512">
        <v>5447.76</v>
      </c>
      <c r="G51" s="512">
        <v>5447.76</v>
      </c>
      <c r="H51" s="512">
        <v>5447.76</v>
      </c>
      <c r="I51" s="512">
        <v>5447.76</v>
      </c>
      <c r="J51" s="512">
        <v>5447.76</v>
      </c>
      <c r="K51" s="268">
        <f>TBL_Roofing6730[[#This Row],[Single property]]+TBL_Roofing6730[[#This Row],[51+ properties]]+TBL_Roofing6730[[#This Row],[26-50 properties]]+TBL_Roofing6730[[#This Row],[11-25 properties]]+TBL_Roofing6730[[#This Row],[2-10 properties]]</f>
        <v>27238.800000000003</v>
      </c>
      <c r="L51" s="273"/>
      <c r="M51" s="274"/>
      <c r="N51" s="274"/>
      <c r="O51" s="274"/>
      <c r="P51" s="274"/>
      <c r="Q51" s="274"/>
      <c r="R51" s="274"/>
      <c r="S51" s="274"/>
      <c r="T51" s="274"/>
      <c r="U51" s="274"/>
      <c r="V51" s="274"/>
      <c r="W51" s="275"/>
    </row>
    <row r="52" spans="1:25" s="71" customFormat="1" ht="15" thickBot="1">
      <c r="A52" s="271" t="s">
        <v>795</v>
      </c>
      <c r="B52" s="272" t="s">
        <v>816</v>
      </c>
      <c r="C52" s="272"/>
      <c r="D52" s="272" t="s">
        <v>805</v>
      </c>
      <c r="E52" s="272" t="s">
        <v>809</v>
      </c>
      <c r="F52" s="512">
        <v>7782.51</v>
      </c>
      <c r="G52" s="512">
        <v>7782.51</v>
      </c>
      <c r="H52" s="512">
        <v>7782.51</v>
      </c>
      <c r="I52" s="512">
        <v>7782.51</v>
      </c>
      <c r="J52" s="512">
        <v>7782.51</v>
      </c>
      <c r="K52" s="268">
        <f>TBL_Roofing6730[[#This Row],[Single property]]+TBL_Roofing6730[[#This Row],[51+ properties]]+TBL_Roofing6730[[#This Row],[26-50 properties]]+TBL_Roofing6730[[#This Row],[11-25 properties]]+TBL_Roofing6730[[#This Row],[2-10 properties]]</f>
        <v>38912.550000000003</v>
      </c>
      <c r="L52" s="273"/>
      <c r="M52" s="274"/>
      <c r="N52" s="274"/>
      <c r="O52" s="274"/>
      <c r="P52" s="274"/>
      <c r="Q52" s="274"/>
      <c r="R52" s="274"/>
      <c r="S52" s="274"/>
      <c r="T52" s="274"/>
      <c r="U52" s="274"/>
      <c r="V52" s="274"/>
      <c r="W52" s="275"/>
    </row>
    <row r="53" spans="1:25" s="71" customFormat="1" ht="15" thickBot="1">
      <c r="A53" s="281" t="s">
        <v>795</v>
      </c>
      <c r="B53" s="282" t="s">
        <v>816</v>
      </c>
      <c r="C53" s="282"/>
      <c r="D53" s="282" t="s">
        <v>805</v>
      </c>
      <c r="E53" s="282" t="s">
        <v>810</v>
      </c>
      <c r="F53" s="514">
        <v>8171.63</v>
      </c>
      <c r="G53" s="514">
        <v>8171.63</v>
      </c>
      <c r="H53" s="514">
        <v>8171.63</v>
      </c>
      <c r="I53" s="514">
        <v>8171.63</v>
      </c>
      <c r="J53" s="514">
        <v>8171.63</v>
      </c>
      <c r="K53" s="268">
        <f>TBL_Roofing6730[[#This Row],[Single property]]+TBL_Roofing6730[[#This Row],[51+ properties]]+TBL_Roofing6730[[#This Row],[26-50 properties]]+TBL_Roofing6730[[#This Row],[11-25 properties]]+TBL_Roofing6730[[#This Row],[2-10 properties]]</f>
        <v>40858.15</v>
      </c>
      <c r="L53" s="278"/>
      <c r="M53" s="279"/>
      <c r="N53" s="279"/>
      <c r="O53" s="279"/>
      <c r="P53" s="279"/>
      <c r="Q53" s="279"/>
      <c r="R53" s="279"/>
      <c r="S53" s="279"/>
      <c r="T53" s="279"/>
      <c r="U53" s="279"/>
      <c r="V53" s="279"/>
      <c r="W53" s="280"/>
    </row>
    <row r="54" spans="1:25" s="71" customFormat="1" ht="15" thickBot="1">
      <c r="A54" s="283" t="s">
        <v>795</v>
      </c>
      <c r="B54" s="284" t="s">
        <v>817</v>
      </c>
      <c r="C54" s="284"/>
      <c r="D54" s="284" t="s">
        <v>805</v>
      </c>
      <c r="E54" s="284" t="s">
        <v>806</v>
      </c>
      <c r="F54" s="515">
        <v>2334.75</v>
      </c>
      <c r="G54" s="515">
        <v>2334.75</v>
      </c>
      <c r="H54" s="515">
        <v>2334.75</v>
      </c>
      <c r="I54" s="515">
        <v>2334.75</v>
      </c>
      <c r="J54" s="515">
        <v>2334.75</v>
      </c>
      <c r="K54" s="268">
        <f>TBL_Roofing6730[[#This Row],[Single property]]+TBL_Roofing6730[[#This Row],[51+ properties]]+TBL_Roofing6730[[#This Row],[26-50 properties]]+TBL_Roofing6730[[#This Row],[11-25 properties]]+TBL_Roofing6730[[#This Row],[2-10 properties]]</f>
        <v>11673.75</v>
      </c>
      <c r="L54" s="273"/>
      <c r="M54" s="274"/>
      <c r="N54" s="274"/>
      <c r="O54" s="274"/>
      <c r="P54" s="274"/>
      <c r="Q54" s="274"/>
      <c r="R54" s="274"/>
      <c r="S54" s="274"/>
      <c r="T54" s="274"/>
      <c r="U54" s="274"/>
      <c r="V54" s="274"/>
      <c r="W54" s="275"/>
      <c r="Y54"/>
    </row>
    <row r="55" spans="1:25" s="71" customFormat="1" ht="15" thickBot="1">
      <c r="A55" s="271" t="s">
        <v>795</v>
      </c>
      <c r="B55" s="272" t="s">
        <v>817</v>
      </c>
      <c r="C55" s="272"/>
      <c r="D55" s="272" t="s">
        <v>805</v>
      </c>
      <c r="E55" s="272" t="s">
        <v>807</v>
      </c>
      <c r="F55" s="512">
        <v>3891.25</v>
      </c>
      <c r="G55" s="512">
        <v>3891.25</v>
      </c>
      <c r="H55" s="512">
        <v>3891.25</v>
      </c>
      <c r="I55" s="512">
        <v>3891.25</v>
      </c>
      <c r="J55" s="512">
        <v>3891.25</v>
      </c>
      <c r="K55" s="268">
        <f>TBL_Roofing6730[[#This Row],[Single property]]+TBL_Roofing6730[[#This Row],[51+ properties]]+TBL_Roofing6730[[#This Row],[26-50 properties]]+TBL_Roofing6730[[#This Row],[11-25 properties]]+TBL_Roofing6730[[#This Row],[2-10 properties]]</f>
        <v>19456.25</v>
      </c>
      <c r="L55" s="273"/>
      <c r="M55" s="274"/>
      <c r="N55" s="274"/>
      <c r="O55" s="274"/>
      <c r="P55" s="274"/>
      <c r="Q55" s="274"/>
      <c r="R55" s="274"/>
      <c r="S55" s="274"/>
      <c r="T55" s="274"/>
      <c r="U55" s="274"/>
      <c r="V55" s="274"/>
      <c r="W55" s="275"/>
      <c r="X55"/>
    </row>
    <row r="56" spans="1:25" s="71" customFormat="1" ht="15" thickBot="1">
      <c r="A56" s="271" t="s">
        <v>795</v>
      </c>
      <c r="B56" s="272" t="s">
        <v>817</v>
      </c>
      <c r="C56" s="272"/>
      <c r="D56" s="272" t="s">
        <v>805</v>
      </c>
      <c r="E56" s="272" t="s">
        <v>808</v>
      </c>
      <c r="F56" s="512">
        <v>5447.76</v>
      </c>
      <c r="G56" s="512">
        <v>5447.76</v>
      </c>
      <c r="H56" s="512">
        <v>5447.76</v>
      </c>
      <c r="I56" s="512">
        <v>5447.76</v>
      </c>
      <c r="J56" s="512">
        <v>5447.76</v>
      </c>
      <c r="K56" s="268">
        <f>TBL_Roofing6730[[#This Row],[Single property]]+TBL_Roofing6730[[#This Row],[51+ properties]]+TBL_Roofing6730[[#This Row],[26-50 properties]]+TBL_Roofing6730[[#This Row],[11-25 properties]]+TBL_Roofing6730[[#This Row],[2-10 properties]]</f>
        <v>27238.800000000003</v>
      </c>
      <c r="L56" s="273"/>
      <c r="M56" s="274"/>
      <c r="N56" s="274"/>
      <c r="O56" s="274"/>
      <c r="P56" s="274"/>
      <c r="Q56" s="274"/>
      <c r="R56" s="274"/>
      <c r="S56" s="274"/>
      <c r="T56" s="274"/>
      <c r="U56" s="274"/>
      <c r="V56" s="274"/>
      <c r="W56" s="275"/>
      <c r="X56"/>
      <c r="Y56"/>
    </row>
    <row r="57" spans="1:25" s="71" customFormat="1" ht="15" thickBot="1">
      <c r="A57" s="271" t="s">
        <v>795</v>
      </c>
      <c r="B57" s="272" t="s">
        <v>817</v>
      </c>
      <c r="C57" s="272"/>
      <c r="D57" s="272" t="s">
        <v>805</v>
      </c>
      <c r="E57" s="272" t="s">
        <v>809</v>
      </c>
      <c r="F57" s="512">
        <v>7782.51</v>
      </c>
      <c r="G57" s="512">
        <v>7782.51</v>
      </c>
      <c r="H57" s="512">
        <v>7782.51</v>
      </c>
      <c r="I57" s="512">
        <v>7782.51</v>
      </c>
      <c r="J57" s="512">
        <v>7782.51</v>
      </c>
      <c r="K57" s="268">
        <f>TBL_Roofing6730[[#This Row],[Single property]]+TBL_Roofing6730[[#This Row],[51+ properties]]+TBL_Roofing6730[[#This Row],[26-50 properties]]+TBL_Roofing6730[[#This Row],[11-25 properties]]+TBL_Roofing6730[[#This Row],[2-10 properties]]</f>
        <v>38912.550000000003</v>
      </c>
      <c r="L57" s="273"/>
      <c r="M57" s="274"/>
      <c r="N57" s="274"/>
      <c r="O57" s="274"/>
      <c r="P57" s="274"/>
      <c r="Q57" s="274"/>
      <c r="R57" s="274"/>
      <c r="S57" s="274"/>
      <c r="T57" s="274"/>
      <c r="U57" s="274"/>
      <c r="V57" s="274"/>
      <c r="W57" s="275"/>
    </row>
    <row r="58" spans="1:25" s="71" customFormat="1" ht="15" thickBot="1">
      <c r="A58" s="276" t="s">
        <v>795</v>
      </c>
      <c r="B58" s="277" t="s">
        <v>817</v>
      </c>
      <c r="C58" s="277"/>
      <c r="D58" s="277" t="s">
        <v>805</v>
      </c>
      <c r="E58" s="277" t="s">
        <v>810</v>
      </c>
      <c r="F58" s="513">
        <v>8171.63</v>
      </c>
      <c r="G58" s="513">
        <v>8171.63</v>
      </c>
      <c r="H58" s="513">
        <v>8171.63</v>
      </c>
      <c r="I58" s="513">
        <v>8171.63</v>
      </c>
      <c r="J58" s="513">
        <v>8171.63</v>
      </c>
      <c r="K58" s="268">
        <f>TBL_Roofing6730[[#This Row],[Single property]]+TBL_Roofing6730[[#This Row],[51+ properties]]+TBL_Roofing6730[[#This Row],[26-50 properties]]+TBL_Roofing6730[[#This Row],[11-25 properties]]+TBL_Roofing6730[[#This Row],[2-10 properties]]</f>
        <v>40858.15</v>
      </c>
      <c r="L58" s="278"/>
      <c r="M58" s="279"/>
      <c r="N58" s="279"/>
      <c r="O58" s="279"/>
      <c r="P58" s="279"/>
      <c r="Q58" s="279"/>
      <c r="R58" s="279"/>
      <c r="S58" s="279"/>
      <c r="T58" s="279"/>
      <c r="U58" s="279"/>
      <c r="V58" s="279"/>
      <c r="W58" s="280"/>
    </row>
    <row r="59" spans="1:25" s="71" customFormat="1" ht="15" thickBot="1">
      <c r="A59" s="265" t="s">
        <v>795</v>
      </c>
      <c r="B59" s="266" t="s">
        <v>818</v>
      </c>
      <c r="C59" s="266"/>
      <c r="D59" s="266" t="s">
        <v>805</v>
      </c>
      <c r="E59" s="266" t="s">
        <v>806</v>
      </c>
      <c r="F59" s="511">
        <v>2334.75</v>
      </c>
      <c r="G59" s="511">
        <v>2334.75</v>
      </c>
      <c r="H59" s="511">
        <v>2334.75</v>
      </c>
      <c r="I59" s="511">
        <v>2334.75</v>
      </c>
      <c r="J59" s="511">
        <v>2334.75</v>
      </c>
      <c r="K59" s="268">
        <f>TBL_Roofing6730[[#This Row],[Single property]]+TBL_Roofing6730[[#This Row],[51+ properties]]+TBL_Roofing6730[[#This Row],[26-50 properties]]+TBL_Roofing6730[[#This Row],[11-25 properties]]+TBL_Roofing6730[[#This Row],[2-10 properties]]</f>
        <v>11673.75</v>
      </c>
      <c r="L59" s="269"/>
      <c r="M59" s="267"/>
      <c r="N59" s="267"/>
      <c r="O59" s="267"/>
      <c r="P59" s="267"/>
      <c r="Q59" s="267"/>
      <c r="R59" s="267"/>
      <c r="S59" s="267"/>
      <c r="T59" s="267"/>
      <c r="U59" s="267"/>
      <c r="V59" s="267"/>
      <c r="W59" s="270"/>
      <c r="Y59"/>
    </row>
    <row r="60" spans="1:25" s="71" customFormat="1" ht="15" thickBot="1">
      <c r="A60" s="271" t="s">
        <v>795</v>
      </c>
      <c r="B60" s="272" t="s">
        <v>818</v>
      </c>
      <c r="C60" s="272"/>
      <c r="D60" s="272" t="s">
        <v>805</v>
      </c>
      <c r="E60" s="272" t="s">
        <v>807</v>
      </c>
      <c r="F60" s="512">
        <v>3891.25</v>
      </c>
      <c r="G60" s="512">
        <v>3891.25</v>
      </c>
      <c r="H60" s="512">
        <v>3891.25</v>
      </c>
      <c r="I60" s="512">
        <v>3891.25</v>
      </c>
      <c r="J60" s="512">
        <v>3891.25</v>
      </c>
      <c r="K60" s="268">
        <f>TBL_Roofing6730[[#This Row],[Single property]]+TBL_Roofing6730[[#This Row],[51+ properties]]+TBL_Roofing6730[[#This Row],[26-50 properties]]+TBL_Roofing6730[[#This Row],[11-25 properties]]+TBL_Roofing6730[[#This Row],[2-10 properties]]</f>
        <v>19456.25</v>
      </c>
      <c r="L60" s="273"/>
      <c r="M60" s="274"/>
      <c r="N60" s="274"/>
      <c r="O60" s="274"/>
      <c r="P60" s="274"/>
      <c r="Q60" s="274"/>
      <c r="R60" s="274"/>
      <c r="S60" s="274"/>
      <c r="T60" s="274"/>
      <c r="U60" s="274"/>
      <c r="V60" s="274"/>
      <c r="W60" s="275"/>
      <c r="X60"/>
    </row>
    <row r="61" spans="1:25" s="71" customFormat="1" ht="15" thickBot="1">
      <c r="A61" s="271" t="s">
        <v>795</v>
      </c>
      <c r="B61" s="272" t="s">
        <v>818</v>
      </c>
      <c r="C61" s="272"/>
      <c r="D61" s="272" t="s">
        <v>805</v>
      </c>
      <c r="E61" s="272" t="s">
        <v>808</v>
      </c>
      <c r="F61" s="512">
        <v>5447.76</v>
      </c>
      <c r="G61" s="512">
        <v>5447.76</v>
      </c>
      <c r="H61" s="512">
        <v>5447.76</v>
      </c>
      <c r="I61" s="512">
        <v>5447.76</v>
      </c>
      <c r="J61" s="512">
        <v>5447.76</v>
      </c>
      <c r="K61" s="268">
        <f>TBL_Roofing6730[[#This Row],[Single property]]+TBL_Roofing6730[[#This Row],[51+ properties]]+TBL_Roofing6730[[#This Row],[26-50 properties]]+TBL_Roofing6730[[#This Row],[11-25 properties]]+TBL_Roofing6730[[#This Row],[2-10 properties]]</f>
        <v>27238.800000000003</v>
      </c>
      <c r="L61" s="273"/>
      <c r="M61" s="274"/>
      <c r="N61" s="274"/>
      <c r="O61" s="274"/>
      <c r="P61" s="274"/>
      <c r="Q61" s="274"/>
      <c r="R61" s="274"/>
      <c r="S61" s="274"/>
      <c r="T61" s="274"/>
      <c r="U61" s="274"/>
      <c r="V61" s="274"/>
      <c r="W61" s="275"/>
      <c r="X61"/>
      <c r="Y61"/>
    </row>
    <row r="62" spans="1:25" s="71" customFormat="1" ht="15" thickBot="1">
      <c r="A62" s="271" t="s">
        <v>795</v>
      </c>
      <c r="B62" s="272" t="s">
        <v>818</v>
      </c>
      <c r="C62" s="272"/>
      <c r="D62" s="272" t="s">
        <v>805</v>
      </c>
      <c r="E62" s="272" t="s">
        <v>809</v>
      </c>
      <c r="F62" s="512">
        <v>7782.51</v>
      </c>
      <c r="G62" s="512">
        <v>7782.51</v>
      </c>
      <c r="H62" s="512">
        <v>7782.51</v>
      </c>
      <c r="I62" s="512">
        <v>7782.51</v>
      </c>
      <c r="J62" s="512">
        <v>7782.51</v>
      </c>
      <c r="K62" s="268">
        <f>TBL_Roofing6730[[#This Row],[Single property]]+TBL_Roofing6730[[#This Row],[51+ properties]]+TBL_Roofing6730[[#This Row],[26-50 properties]]+TBL_Roofing6730[[#This Row],[11-25 properties]]+TBL_Roofing6730[[#This Row],[2-10 properties]]</f>
        <v>38912.550000000003</v>
      </c>
      <c r="L62" s="273"/>
      <c r="M62" s="274"/>
      <c r="N62" s="274"/>
      <c r="O62" s="274"/>
      <c r="P62" s="274"/>
      <c r="Q62" s="274"/>
      <c r="R62" s="274"/>
      <c r="S62" s="274"/>
      <c r="T62" s="274"/>
      <c r="U62" s="274"/>
      <c r="V62" s="274"/>
      <c r="W62" s="275"/>
    </row>
    <row r="63" spans="1:25" s="71" customFormat="1" ht="15" thickBot="1">
      <c r="A63" s="281" t="s">
        <v>795</v>
      </c>
      <c r="B63" s="282" t="s">
        <v>818</v>
      </c>
      <c r="C63" s="282"/>
      <c r="D63" s="282" t="s">
        <v>805</v>
      </c>
      <c r="E63" s="282" t="s">
        <v>810</v>
      </c>
      <c r="F63" s="514">
        <v>8171.63</v>
      </c>
      <c r="G63" s="514">
        <v>8171.63</v>
      </c>
      <c r="H63" s="514">
        <v>8171.63</v>
      </c>
      <c r="I63" s="514">
        <v>8171.63</v>
      </c>
      <c r="J63" s="514">
        <v>8171.63</v>
      </c>
      <c r="K63" s="268">
        <f>TBL_Roofing6730[[#This Row],[Single property]]+TBL_Roofing6730[[#This Row],[51+ properties]]+TBL_Roofing6730[[#This Row],[26-50 properties]]+TBL_Roofing6730[[#This Row],[11-25 properties]]+TBL_Roofing6730[[#This Row],[2-10 properties]]</f>
        <v>40858.15</v>
      </c>
      <c r="L63" s="278"/>
      <c r="M63" s="279"/>
      <c r="N63" s="279"/>
      <c r="O63" s="279"/>
      <c r="P63" s="279"/>
      <c r="Q63" s="279"/>
      <c r="R63" s="279"/>
      <c r="S63" s="279"/>
      <c r="T63" s="279"/>
      <c r="U63" s="279"/>
      <c r="V63" s="279"/>
      <c r="W63" s="280"/>
    </row>
    <row r="64" spans="1:25" s="71" customFormat="1" ht="15" thickBot="1">
      <c r="A64" s="283" t="s">
        <v>795</v>
      </c>
      <c r="B64" s="284" t="s">
        <v>819</v>
      </c>
      <c r="C64" s="284"/>
      <c r="D64" s="284" t="s">
        <v>805</v>
      </c>
      <c r="E64" s="284" t="s">
        <v>806</v>
      </c>
      <c r="F64" s="515">
        <v>2334.75</v>
      </c>
      <c r="G64" s="515">
        <v>2334.75</v>
      </c>
      <c r="H64" s="515">
        <v>2334.75</v>
      </c>
      <c r="I64" s="515">
        <v>2334.75</v>
      </c>
      <c r="J64" s="515">
        <v>2334.75</v>
      </c>
      <c r="K64" s="268">
        <f>TBL_Roofing6730[[#This Row],[Single property]]+TBL_Roofing6730[[#This Row],[51+ properties]]+TBL_Roofing6730[[#This Row],[26-50 properties]]+TBL_Roofing6730[[#This Row],[11-25 properties]]+TBL_Roofing6730[[#This Row],[2-10 properties]]</f>
        <v>11673.75</v>
      </c>
      <c r="L64" s="269"/>
      <c r="M64" s="267"/>
      <c r="N64" s="267"/>
      <c r="O64" s="267"/>
      <c r="P64" s="267"/>
      <c r="Q64" s="267"/>
      <c r="R64" s="267"/>
      <c r="S64" s="267"/>
      <c r="T64" s="267"/>
      <c r="U64" s="267"/>
      <c r="V64" s="267"/>
      <c r="W64" s="270"/>
    </row>
    <row r="65" spans="1:25" s="71" customFormat="1" ht="15" thickBot="1">
      <c r="A65" s="271" t="s">
        <v>795</v>
      </c>
      <c r="B65" s="272" t="s">
        <v>819</v>
      </c>
      <c r="C65" s="272"/>
      <c r="D65" s="272" t="s">
        <v>805</v>
      </c>
      <c r="E65" s="272" t="s">
        <v>807</v>
      </c>
      <c r="F65" s="512">
        <v>3891.25</v>
      </c>
      <c r="G65" s="512">
        <v>3891.25</v>
      </c>
      <c r="H65" s="512">
        <v>3891.25</v>
      </c>
      <c r="I65" s="512">
        <v>3891.25</v>
      </c>
      <c r="J65" s="512">
        <v>3891.25</v>
      </c>
      <c r="K65" s="268">
        <f>TBL_Roofing6730[[#This Row],[Single property]]+TBL_Roofing6730[[#This Row],[51+ properties]]+TBL_Roofing6730[[#This Row],[26-50 properties]]+TBL_Roofing6730[[#This Row],[11-25 properties]]+TBL_Roofing6730[[#This Row],[2-10 properties]]</f>
        <v>19456.25</v>
      </c>
      <c r="L65" s="273"/>
      <c r="M65" s="274"/>
      <c r="N65" s="274"/>
      <c r="O65" s="274"/>
      <c r="P65" s="274"/>
      <c r="Q65" s="274"/>
      <c r="R65" s="274"/>
      <c r="S65" s="274"/>
      <c r="T65" s="274"/>
      <c r="U65" s="274"/>
      <c r="V65" s="274"/>
      <c r="W65" s="275"/>
    </row>
    <row r="66" spans="1:25" s="71" customFormat="1" ht="15" thickBot="1">
      <c r="A66" s="271" t="s">
        <v>795</v>
      </c>
      <c r="B66" s="272" t="s">
        <v>819</v>
      </c>
      <c r="C66" s="272"/>
      <c r="D66" s="272" t="s">
        <v>805</v>
      </c>
      <c r="E66" s="272" t="s">
        <v>808</v>
      </c>
      <c r="F66" s="512">
        <v>5447.76</v>
      </c>
      <c r="G66" s="512">
        <v>5447.76</v>
      </c>
      <c r="H66" s="512">
        <v>5447.76</v>
      </c>
      <c r="I66" s="512">
        <v>5447.76</v>
      </c>
      <c r="J66" s="512">
        <v>5447.76</v>
      </c>
      <c r="K66" s="268">
        <f>TBL_Roofing6730[[#This Row],[Single property]]+TBL_Roofing6730[[#This Row],[51+ properties]]+TBL_Roofing6730[[#This Row],[26-50 properties]]+TBL_Roofing6730[[#This Row],[11-25 properties]]+TBL_Roofing6730[[#This Row],[2-10 properties]]</f>
        <v>27238.800000000003</v>
      </c>
      <c r="L66" s="273"/>
      <c r="M66" s="274"/>
      <c r="N66" s="274"/>
      <c r="O66" s="274"/>
      <c r="P66" s="274"/>
      <c r="Q66" s="274"/>
      <c r="R66" s="274"/>
      <c r="S66" s="274"/>
      <c r="T66" s="274"/>
      <c r="U66" s="274"/>
      <c r="V66" s="274"/>
      <c r="W66" s="275"/>
    </row>
    <row r="67" spans="1:25" s="71" customFormat="1" ht="15" thickBot="1">
      <c r="A67" s="271" t="s">
        <v>795</v>
      </c>
      <c r="B67" s="272" t="s">
        <v>819</v>
      </c>
      <c r="C67" s="272"/>
      <c r="D67" s="272" t="s">
        <v>805</v>
      </c>
      <c r="E67" s="272" t="s">
        <v>809</v>
      </c>
      <c r="F67" s="512">
        <v>7782.51</v>
      </c>
      <c r="G67" s="512">
        <v>7782.51</v>
      </c>
      <c r="H67" s="512">
        <v>7782.51</v>
      </c>
      <c r="I67" s="512">
        <v>7782.51</v>
      </c>
      <c r="J67" s="512">
        <v>7782.51</v>
      </c>
      <c r="K67" s="268">
        <f>TBL_Roofing6730[[#This Row],[Single property]]+TBL_Roofing6730[[#This Row],[51+ properties]]+TBL_Roofing6730[[#This Row],[26-50 properties]]+TBL_Roofing6730[[#This Row],[11-25 properties]]+TBL_Roofing6730[[#This Row],[2-10 properties]]</f>
        <v>38912.550000000003</v>
      </c>
      <c r="L67" s="273"/>
      <c r="M67" s="274"/>
      <c r="N67" s="274"/>
      <c r="O67" s="274"/>
      <c r="P67" s="274"/>
      <c r="Q67" s="274"/>
      <c r="R67" s="274"/>
      <c r="S67" s="274"/>
      <c r="T67" s="274"/>
      <c r="U67" s="274"/>
      <c r="V67" s="274"/>
      <c r="W67" s="275"/>
    </row>
    <row r="68" spans="1:25" s="71" customFormat="1" ht="15" thickBot="1">
      <c r="A68" s="276" t="s">
        <v>795</v>
      </c>
      <c r="B68" s="277" t="s">
        <v>819</v>
      </c>
      <c r="C68" s="277"/>
      <c r="D68" s="277" t="s">
        <v>805</v>
      </c>
      <c r="E68" s="277" t="s">
        <v>810</v>
      </c>
      <c r="F68" s="513">
        <v>8171.63</v>
      </c>
      <c r="G68" s="513">
        <v>8171.63</v>
      </c>
      <c r="H68" s="513">
        <v>8171.63</v>
      </c>
      <c r="I68" s="513">
        <v>8171.63</v>
      </c>
      <c r="J68" s="513">
        <v>8171.63</v>
      </c>
      <c r="K68" s="268">
        <f>TBL_Roofing6730[[#This Row],[Single property]]+TBL_Roofing6730[[#This Row],[51+ properties]]+TBL_Roofing6730[[#This Row],[26-50 properties]]+TBL_Roofing6730[[#This Row],[11-25 properties]]+TBL_Roofing6730[[#This Row],[2-10 properties]]</f>
        <v>40858.15</v>
      </c>
      <c r="L68" s="278"/>
      <c r="M68" s="279"/>
      <c r="N68" s="279"/>
      <c r="O68" s="279"/>
      <c r="P68" s="279"/>
      <c r="Q68" s="279"/>
      <c r="R68" s="279"/>
      <c r="S68" s="279"/>
      <c r="T68" s="279"/>
      <c r="U68" s="279"/>
      <c r="V68" s="279"/>
      <c r="W68" s="280"/>
    </row>
    <row r="69" spans="1:25" s="71" customFormat="1" ht="15" thickBot="1">
      <c r="A69" s="265" t="s">
        <v>795</v>
      </c>
      <c r="B69" s="266" t="s">
        <v>804</v>
      </c>
      <c r="C69" s="266"/>
      <c r="D69" s="266" t="s">
        <v>820</v>
      </c>
      <c r="E69" s="266" t="s">
        <v>806</v>
      </c>
      <c r="F69" s="511">
        <v>2970.96</v>
      </c>
      <c r="G69" s="511">
        <v>2970.96</v>
      </c>
      <c r="H69" s="511">
        <v>2970.96</v>
      </c>
      <c r="I69" s="511">
        <v>2970.96</v>
      </c>
      <c r="J69" s="511">
        <v>2970.96</v>
      </c>
      <c r="K69" s="268">
        <f>TBL_Roofing6730[[#This Row],[Single property]]+TBL_Roofing6730[[#This Row],[51+ properties]]+TBL_Roofing6730[[#This Row],[26-50 properties]]+TBL_Roofing6730[[#This Row],[11-25 properties]]+TBL_Roofing6730[[#This Row],[2-10 properties]]</f>
        <v>14854.8</v>
      </c>
      <c r="L69" s="269"/>
      <c r="M69" s="267"/>
      <c r="N69" s="267"/>
      <c r="O69" s="267"/>
      <c r="P69" s="267"/>
      <c r="Q69" s="267"/>
      <c r="R69" s="267"/>
      <c r="S69" s="267"/>
      <c r="T69" s="267"/>
      <c r="U69" s="267"/>
      <c r="V69" s="267"/>
      <c r="W69" s="270"/>
    </row>
    <row r="70" spans="1:25" s="71" customFormat="1" ht="15" thickBot="1">
      <c r="A70" s="271" t="s">
        <v>795</v>
      </c>
      <c r="B70" s="272" t="s">
        <v>804</v>
      </c>
      <c r="C70" s="272"/>
      <c r="D70" s="272" t="s">
        <v>820</v>
      </c>
      <c r="E70" s="272" t="s">
        <v>807</v>
      </c>
      <c r="F70" s="512">
        <v>4951.6000000000004</v>
      </c>
      <c r="G70" s="512">
        <v>4951.6000000000004</v>
      </c>
      <c r="H70" s="512">
        <v>4951.6000000000004</v>
      </c>
      <c r="I70" s="512">
        <v>4951.6000000000004</v>
      </c>
      <c r="J70" s="512">
        <v>4951.6000000000004</v>
      </c>
      <c r="K70" s="268">
        <f>TBL_Roofing6730[[#This Row],[Single property]]+TBL_Roofing6730[[#This Row],[51+ properties]]+TBL_Roofing6730[[#This Row],[26-50 properties]]+TBL_Roofing6730[[#This Row],[11-25 properties]]+TBL_Roofing6730[[#This Row],[2-10 properties]]</f>
        <v>24758</v>
      </c>
      <c r="L70" s="273"/>
      <c r="M70" s="274"/>
      <c r="N70" s="274"/>
      <c r="O70" s="274"/>
      <c r="P70" s="274"/>
      <c r="Q70" s="274"/>
      <c r="R70" s="274"/>
      <c r="S70" s="274"/>
      <c r="T70" s="274"/>
      <c r="U70" s="274"/>
      <c r="V70" s="274"/>
      <c r="W70" s="275"/>
    </row>
    <row r="71" spans="1:25" s="71" customFormat="1" ht="15" thickBot="1">
      <c r="A71" s="271" t="s">
        <v>795</v>
      </c>
      <c r="B71" s="272" t="s">
        <v>804</v>
      </c>
      <c r="C71" s="272"/>
      <c r="D71" s="272" t="s">
        <v>820</v>
      </c>
      <c r="E71" s="272" t="s">
        <v>808</v>
      </c>
      <c r="F71" s="512">
        <v>6932.24</v>
      </c>
      <c r="G71" s="512">
        <v>6932.24</v>
      </c>
      <c r="H71" s="512">
        <v>6932.24</v>
      </c>
      <c r="I71" s="512">
        <v>6932.24</v>
      </c>
      <c r="J71" s="512">
        <v>6932.24</v>
      </c>
      <c r="K71" s="268">
        <f>TBL_Roofing6730[[#This Row],[Single property]]+TBL_Roofing6730[[#This Row],[51+ properties]]+TBL_Roofing6730[[#This Row],[26-50 properties]]+TBL_Roofing6730[[#This Row],[11-25 properties]]+TBL_Roofing6730[[#This Row],[2-10 properties]]</f>
        <v>34661.199999999997</v>
      </c>
      <c r="L71" s="273"/>
      <c r="M71" s="274"/>
      <c r="N71" s="274"/>
      <c r="O71" s="274"/>
      <c r="P71" s="274"/>
      <c r="Q71" s="274"/>
      <c r="R71" s="274"/>
      <c r="S71" s="274"/>
      <c r="T71" s="274"/>
      <c r="U71" s="274"/>
      <c r="V71" s="274"/>
      <c r="W71" s="275"/>
      <c r="Y71"/>
    </row>
    <row r="72" spans="1:25" s="71" customFormat="1" ht="15" thickBot="1">
      <c r="A72" s="271" t="s">
        <v>795</v>
      </c>
      <c r="B72" s="272" t="s">
        <v>804</v>
      </c>
      <c r="C72" s="272"/>
      <c r="D72" s="272" t="s">
        <v>820</v>
      </c>
      <c r="E72" s="272" t="s">
        <v>809</v>
      </c>
      <c r="F72" s="512">
        <v>9903.19</v>
      </c>
      <c r="G72" s="512">
        <v>9903.19</v>
      </c>
      <c r="H72" s="512">
        <v>9903.19</v>
      </c>
      <c r="I72" s="512">
        <v>9903.19</v>
      </c>
      <c r="J72" s="512">
        <v>9903.19</v>
      </c>
      <c r="K72" s="268">
        <f>TBL_Roofing6730[[#This Row],[Single property]]+TBL_Roofing6730[[#This Row],[51+ properties]]+TBL_Roofing6730[[#This Row],[26-50 properties]]+TBL_Roofing6730[[#This Row],[11-25 properties]]+TBL_Roofing6730[[#This Row],[2-10 properties]]</f>
        <v>49515.950000000004</v>
      </c>
      <c r="L72" s="273"/>
      <c r="M72" s="274"/>
      <c r="N72" s="274"/>
      <c r="O72" s="274"/>
      <c r="P72" s="274"/>
      <c r="Q72" s="274"/>
      <c r="R72" s="274"/>
      <c r="S72" s="274"/>
      <c r="T72" s="274"/>
      <c r="U72" s="274"/>
      <c r="V72" s="274"/>
      <c r="W72" s="275"/>
    </row>
    <row r="73" spans="1:25" s="71" customFormat="1" ht="15" thickBot="1">
      <c r="A73" s="281" t="s">
        <v>795</v>
      </c>
      <c r="B73" s="282" t="s">
        <v>804</v>
      </c>
      <c r="C73" s="282"/>
      <c r="D73" s="282" t="s">
        <v>820</v>
      </c>
      <c r="E73" s="282" t="s">
        <v>810</v>
      </c>
      <c r="F73" s="514">
        <v>10398.35</v>
      </c>
      <c r="G73" s="514">
        <v>10398.35</v>
      </c>
      <c r="H73" s="514">
        <v>10398.35</v>
      </c>
      <c r="I73" s="514">
        <v>10398.35</v>
      </c>
      <c r="J73" s="514">
        <v>10398.35</v>
      </c>
      <c r="K73" s="268">
        <f>TBL_Roofing6730[[#This Row],[Single property]]+TBL_Roofing6730[[#This Row],[51+ properties]]+TBL_Roofing6730[[#This Row],[26-50 properties]]+TBL_Roofing6730[[#This Row],[11-25 properties]]+TBL_Roofing6730[[#This Row],[2-10 properties]]</f>
        <v>51991.75</v>
      </c>
      <c r="L73" s="278"/>
      <c r="M73" s="279"/>
      <c r="N73" s="279"/>
      <c r="O73" s="279"/>
      <c r="P73" s="279"/>
      <c r="Q73" s="279"/>
      <c r="R73" s="279"/>
      <c r="S73" s="279"/>
      <c r="T73" s="279"/>
      <c r="U73" s="279"/>
      <c r="V73" s="279"/>
      <c r="W73" s="280"/>
    </row>
    <row r="74" spans="1:25" s="71" customFormat="1" ht="15" thickBot="1">
      <c r="A74" s="283" t="s">
        <v>795</v>
      </c>
      <c r="B74" s="284" t="s">
        <v>811</v>
      </c>
      <c r="C74" s="284"/>
      <c r="D74" s="284" t="s">
        <v>820</v>
      </c>
      <c r="E74" s="284" t="s">
        <v>806</v>
      </c>
      <c r="F74" s="515">
        <v>2970.96</v>
      </c>
      <c r="G74" s="515">
        <v>2970.96</v>
      </c>
      <c r="H74" s="515">
        <v>2970.96</v>
      </c>
      <c r="I74" s="515">
        <v>2970.96</v>
      </c>
      <c r="J74" s="515">
        <v>2970.96</v>
      </c>
      <c r="K74" s="268">
        <f>TBL_Roofing6730[[#This Row],[Single property]]+TBL_Roofing6730[[#This Row],[51+ properties]]+TBL_Roofing6730[[#This Row],[26-50 properties]]+TBL_Roofing6730[[#This Row],[11-25 properties]]+TBL_Roofing6730[[#This Row],[2-10 properties]]</f>
        <v>14854.8</v>
      </c>
      <c r="L74" s="269"/>
      <c r="M74" s="267"/>
      <c r="N74" s="267"/>
      <c r="O74" s="267"/>
      <c r="P74" s="267"/>
      <c r="Q74" s="267"/>
      <c r="R74" s="267"/>
      <c r="S74" s="267"/>
      <c r="T74" s="267"/>
      <c r="U74" s="267"/>
      <c r="V74" s="267"/>
      <c r="W74" s="270"/>
    </row>
    <row r="75" spans="1:25" s="71" customFormat="1" ht="15" thickBot="1">
      <c r="A75" s="271" t="s">
        <v>795</v>
      </c>
      <c r="B75" s="272" t="s">
        <v>811</v>
      </c>
      <c r="C75" s="272"/>
      <c r="D75" s="272" t="s">
        <v>820</v>
      </c>
      <c r="E75" s="272" t="s">
        <v>807</v>
      </c>
      <c r="F75" s="512">
        <v>4951.6000000000004</v>
      </c>
      <c r="G75" s="512">
        <v>4951.6000000000004</v>
      </c>
      <c r="H75" s="512">
        <v>4951.6000000000004</v>
      </c>
      <c r="I75" s="512">
        <v>4951.6000000000004</v>
      </c>
      <c r="J75" s="512">
        <v>4951.6000000000004</v>
      </c>
      <c r="K75" s="268">
        <f>TBL_Roofing6730[[#This Row],[Single property]]+TBL_Roofing6730[[#This Row],[51+ properties]]+TBL_Roofing6730[[#This Row],[26-50 properties]]+TBL_Roofing6730[[#This Row],[11-25 properties]]+TBL_Roofing6730[[#This Row],[2-10 properties]]</f>
        <v>24758</v>
      </c>
      <c r="L75" s="273"/>
      <c r="M75" s="274"/>
      <c r="N75" s="274"/>
      <c r="O75" s="274"/>
      <c r="P75" s="274"/>
      <c r="Q75" s="274"/>
      <c r="R75" s="274"/>
      <c r="S75" s="274"/>
      <c r="T75" s="274"/>
      <c r="U75" s="274"/>
      <c r="V75" s="274"/>
      <c r="W75" s="275"/>
    </row>
    <row r="76" spans="1:25" s="71" customFormat="1" ht="15" thickBot="1">
      <c r="A76" s="271" t="s">
        <v>795</v>
      </c>
      <c r="B76" s="272" t="s">
        <v>811</v>
      </c>
      <c r="C76" s="272"/>
      <c r="D76" s="272" t="s">
        <v>820</v>
      </c>
      <c r="E76" s="272" t="s">
        <v>808</v>
      </c>
      <c r="F76" s="512">
        <v>6932.24</v>
      </c>
      <c r="G76" s="512">
        <v>6932.24</v>
      </c>
      <c r="H76" s="512">
        <v>6932.24</v>
      </c>
      <c r="I76" s="512">
        <v>6932.24</v>
      </c>
      <c r="J76" s="512">
        <v>6932.24</v>
      </c>
      <c r="K76" s="268">
        <f>TBL_Roofing6730[[#This Row],[Single property]]+TBL_Roofing6730[[#This Row],[51+ properties]]+TBL_Roofing6730[[#This Row],[26-50 properties]]+TBL_Roofing6730[[#This Row],[11-25 properties]]+TBL_Roofing6730[[#This Row],[2-10 properties]]</f>
        <v>34661.199999999997</v>
      </c>
      <c r="L76" s="273"/>
      <c r="M76" s="274"/>
      <c r="N76" s="274"/>
      <c r="O76" s="274"/>
      <c r="P76" s="274"/>
      <c r="Q76" s="274"/>
      <c r="R76" s="274"/>
      <c r="S76" s="274"/>
      <c r="T76" s="274"/>
      <c r="U76" s="274"/>
      <c r="V76" s="274"/>
      <c r="W76" s="275"/>
    </row>
    <row r="77" spans="1:25" s="71" customFormat="1" ht="15" thickBot="1">
      <c r="A77" s="271" t="s">
        <v>795</v>
      </c>
      <c r="B77" s="272" t="s">
        <v>811</v>
      </c>
      <c r="C77" s="272"/>
      <c r="D77" s="272" t="s">
        <v>820</v>
      </c>
      <c r="E77" s="272" t="s">
        <v>809</v>
      </c>
      <c r="F77" s="512">
        <v>9903.19</v>
      </c>
      <c r="G77" s="512">
        <v>9903.19</v>
      </c>
      <c r="H77" s="512">
        <v>9903.19</v>
      </c>
      <c r="I77" s="512">
        <v>9903.19</v>
      </c>
      <c r="J77" s="512">
        <v>9903.19</v>
      </c>
      <c r="K77" s="268">
        <f>TBL_Roofing6730[[#This Row],[Single property]]+TBL_Roofing6730[[#This Row],[51+ properties]]+TBL_Roofing6730[[#This Row],[26-50 properties]]+TBL_Roofing6730[[#This Row],[11-25 properties]]+TBL_Roofing6730[[#This Row],[2-10 properties]]</f>
        <v>49515.950000000004</v>
      </c>
      <c r="L77" s="273"/>
      <c r="M77" s="274"/>
      <c r="N77" s="274"/>
      <c r="O77" s="274"/>
      <c r="P77" s="274"/>
      <c r="Q77" s="274"/>
      <c r="R77" s="274"/>
      <c r="S77" s="274"/>
      <c r="T77" s="274"/>
      <c r="U77" s="274"/>
      <c r="V77" s="274"/>
      <c r="W77" s="275"/>
    </row>
    <row r="78" spans="1:25" s="71" customFormat="1" ht="15" thickBot="1">
      <c r="A78" s="276" t="s">
        <v>795</v>
      </c>
      <c r="B78" s="277" t="s">
        <v>811</v>
      </c>
      <c r="C78" s="277"/>
      <c r="D78" s="277" t="s">
        <v>820</v>
      </c>
      <c r="E78" s="277" t="s">
        <v>810</v>
      </c>
      <c r="F78" s="513">
        <v>10398.35</v>
      </c>
      <c r="G78" s="513">
        <v>10398.35</v>
      </c>
      <c r="H78" s="513">
        <v>10398.35</v>
      </c>
      <c r="I78" s="513">
        <v>10398.35</v>
      </c>
      <c r="J78" s="513">
        <v>10398.35</v>
      </c>
      <c r="K78" s="268">
        <f>TBL_Roofing6730[[#This Row],[Single property]]+TBL_Roofing6730[[#This Row],[51+ properties]]+TBL_Roofing6730[[#This Row],[26-50 properties]]+TBL_Roofing6730[[#This Row],[11-25 properties]]+TBL_Roofing6730[[#This Row],[2-10 properties]]</f>
        <v>51991.75</v>
      </c>
      <c r="L78" s="278"/>
      <c r="M78" s="279"/>
      <c r="N78" s="279"/>
      <c r="O78" s="279"/>
      <c r="P78" s="279"/>
      <c r="Q78" s="279"/>
      <c r="R78" s="279"/>
      <c r="S78" s="279"/>
      <c r="T78" s="279"/>
      <c r="U78" s="279"/>
      <c r="V78" s="279"/>
      <c r="W78" s="280"/>
    </row>
    <row r="79" spans="1:25" s="71" customFormat="1" ht="15" thickBot="1">
      <c r="A79" s="265" t="s">
        <v>795</v>
      </c>
      <c r="B79" s="266" t="s">
        <v>812</v>
      </c>
      <c r="C79" s="266"/>
      <c r="D79" s="266" t="s">
        <v>820</v>
      </c>
      <c r="E79" s="266" t="s">
        <v>806</v>
      </c>
      <c r="F79" s="511">
        <v>2970.96</v>
      </c>
      <c r="G79" s="511">
        <v>2970.96</v>
      </c>
      <c r="H79" s="511">
        <v>2970.96</v>
      </c>
      <c r="I79" s="511">
        <v>2970.96</v>
      </c>
      <c r="J79" s="511">
        <v>2970.96</v>
      </c>
      <c r="K79" s="268">
        <f>TBL_Roofing6730[[#This Row],[Single property]]+TBL_Roofing6730[[#This Row],[51+ properties]]+TBL_Roofing6730[[#This Row],[26-50 properties]]+TBL_Roofing6730[[#This Row],[11-25 properties]]+TBL_Roofing6730[[#This Row],[2-10 properties]]</f>
        <v>14854.8</v>
      </c>
      <c r="L79" s="269"/>
      <c r="M79" s="267"/>
      <c r="N79" s="267"/>
      <c r="O79" s="267"/>
      <c r="P79" s="267"/>
      <c r="Q79" s="267"/>
      <c r="R79" s="267"/>
      <c r="S79" s="267"/>
      <c r="T79" s="267"/>
      <c r="U79" s="267"/>
      <c r="V79" s="267"/>
      <c r="W79" s="270"/>
      <c r="Y79"/>
    </row>
    <row r="80" spans="1:25" s="71" customFormat="1" ht="15" thickBot="1">
      <c r="A80" s="271" t="s">
        <v>795</v>
      </c>
      <c r="B80" s="272" t="s">
        <v>812</v>
      </c>
      <c r="C80" s="272"/>
      <c r="D80" s="272" t="s">
        <v>820</v>
      </c>
      <c r="E80" s="272" t="s">
        <v>807</v>
      </c>
      <c r="F80" s="512">
        <v>4951.6000000000004</v>
      </c>
      <c r="G80" s="512">
        <v>4951.6000000000004</v>
      </c>
      <c r="H80" s="512">
        <v>4951.6000000000004</v>
      </c>
      <c r="I80" s="512">
        <v>4951.6000000000004</v>
      </c>
      <c r="J80" s="512">
        <v>4951.6000000000004</v>
      </c>
      <c r="K80" s="268">
        <f>TBL_Roofing6730[[#This Row],[Single property]]+TBL_Roofing6730[[#This Row],[51+ properties]]+TBL_Roofing6730[[#This Row],[26-50 properties]]+TBL_Roofing6730[[#This Row],[11-25 properties]]+TBL_Roofing6730[[#This Row],[2-10 properties]]</f>
        <v>24758</v>
      </c>
      <c r="L80" s="273"/>
      <c r="M80" s="274"/>
      <c r="N80" s="274"/>
      <c r="O80" s="274"/>
      <c r="P80" s="274"/>
      <c r="Q80" s="274"/>
      <c r="R80" s="274"/>
      <c r="S80" s="274"/>
      <c r="T80" s="274"/>
      <c r="U80" s="274"/>
      <c r="V80" s="274"/>
      <c r="W80" s="275"/>
    </row>
    <row r="81" spans="1:23" s="71" customFormat="1" ht="15" thickBot="1">
      <c r="A81" s="271" t="s">
        <v>795</v>
      </c>
      <c r="B81" s="272" t="s">
        <v>812</v>
      </c>
      <c r="C81" s="272"/>
      <c r="D81" s="272" t="s">
        <v>820</v>
      </c>
      <c r="E81" s="272" t="s">
        <v>808</v>
      </c>
      <c r="F81" s="512">
        <v>6932.24</v>
      </c>
      <c r="G81" s="512">
        <v>6932.24</v>
      </c>
      <c r="H81" s="512">
        <v>6932.24</v>
      </c>
      <c r="I81" s="512">
        <v>6932.24</v>
      </c>
      <c r="J81" s="512">
        <v>6932.24</v>
      </c>
      <c r="K81" s="268">
        <f>TBL_Roofing6730[[#This Row],[Single property]]+TBL_Roofing6730[[#This Row],[51+ properties]]+TBL_Roofing6730[[#This Row],[26-50 properties]]+TBL_Roofing6730[[#This Row],[11-25 properties]]+TBL_Roofing6730[[#This Row],[2-10 properties]]</f>
        <v>34661.199999999997</v>
      </c>
      <c r="L81" s="273"/>
      <c r="M81" s="274"/>
      <c r="N81" s="274"/>
      <c r="O81" s="274"/>
      <c r="P81" s="274"/>
      <c r="Q81" s="274"/>
      <c r="R81" s="274"/>
      <c r="S81" s="274"/>
      <c r="T81" s="274"/>
      <c r="U81" s="274"/>
      <c r="V81" s="274"/>
      <c r="W81" s="275"/>
    </row>
    <row r="82" spans="1:23" s="71" customFormat="1" ht="15" thickBot="1">
      <c r="A82" s="271" t="s">
        <v>795</v>
      </c>
      <c r="B82" s="272" t="s">
        <v>812</v>
      </c>
      <c r="C82" s="272"/>
      <c r="D82" s="272" t="s">
        <v>820</v>
      </c>
      <c r="E82" s="272" t="s">
        <v>809</v>
      </c>
      <c r="F82" s="512">
        <v>9903.19</v>
      </c>
      <c r="G82" s="512">
        <v>9903.19</v>
      </c>
      <c r="H82" s="512">
        <v>9903.19</v>
      </c>
      <c r="I82" s="512">
        <v>9903.19</v>
      </c>
      <c r="J82" s="512">
        <v>9903.19</v>
      </c>
      <c r="K82" s="268">
        <f>TBL_Roofing6730[[#This Row],[Single property]]+TBL_Roofing6730[[#This Row],[51+ properties]]+TBL_Roofing6730[[#This Row],[26-50 properties]]+TBL_Roofing6730[[#This Row],[11-25 properties]]+TBL_Roofing6730[[#This Row],[2-10 properties]]</f>
        <v>49515.950000000004</v>
      </c>
      <c r="L82" s="273"/>
      <c r="M82" s="274"/>
      <c r="N82" s="274"/>
      <c r="O82" s="274"/>
      <c r="P82" s="274"/>
      <c r="Q82" s="274"/>
      <c r="R82" s="274"/>
      <c r="S82" s="274"/>
      <c r="T82" s="274"/>
      <c r="U82" s="274"/>
      <c r="V82" s="274"/>
      <c r="W82" s="275"/>
    </row>
    <row r="83" spans="1:23" s="71" customFormat="1" ht="15" thickBot="1">
      <c r="A83" s="281" t="s">
        <v>795</v>
      </c>
      <c r="B83" s="282" t="s">
        <v>812</v>
      </c>
      <c r="C83" s="282"/>
      <c r="D83" s="282" t="s">
        <v>820</v>
      </c>
      <c r="E83" s="282" t="s">
        <v>810</v>
      </c>
      <c r="F83" s="514">
        <v>10398.35</v>
      </c>
      <c r="G83" s="514">
        <v>10398.35</v>
      </c>
      <c r="H83" s="514">
        <v>10398.35</v>
      </c>
      <c r="I83" s="514">
        <v>10398.35</v>
      </c>
      <c r="J83" s="514">
        <v>10398.35</v>
      </c>
      <c r="K83" s="268">
        <f>TBL_Roofing6730[[#This Row],[Single property]]+TBL_Roofing6730[[#This Row],[51+ properties]]+TBL_Roofing6730[[#This Row],[26-50 properties]]+TBL_Roofing6730[[#This Row],[11-25 properties]]+TBL_Roofing6730[[#This Row],[2-10 properties]]</f>
        <v>51991.75</v>
      </c>
      <c r="L83" s="278"/>
      <c r="M83" s="279"/>
      <c r="N83" s="279"/>
      <c r="O83" s="279"/>
      <c r="P83" s="279"/>
      <c r="Q83" s="279"/>
      <c r="R83" s="279"/>
      <c r="S83" s="279"/>
      <c r="T83" s="279"/>
      <c r="U83" s="279"/>
      <c r="V83" s="279"/>
      <c r="W83" s="280"/>
    </row>
    <row r="84" spans="1:23" s="71" customFormat="1" ht="15" thickBot="1">
      <c r="A84" s="283" t="s">
        <v>795</v>
      </c>
      <c r="B84" s="284" t="s">
        <v>813</v>
      </c>
      <c r="C84" s="284"/>
      <c r="D84" s="284" t="s">
        <v>820</v>
      </c>
      <c r="E84" s="284" t="s">
        <v>806</v>
      </c>
      <c r="F84" s="515">
        <v>2970.96</v>
      </c>
      <c r="G84" s="515">
        <v>2970.96</v>
      </c>
      <c r="H84" s="515">
        <v>2970.96</v>
      </c>
      <c r="I84" s="515">
        <v>2970.96</v>
      </c>
      <c r="J84" s="515">
        <v>2970.96</v>
      </c>
      <c r="K84" s="268">
        <f>TBL_Roofing6730[[#This Row],[Single property]]+TBL_Roofing6730[[#This Row],[51+ properties]]+TBL_Roofing6730[[#This Row],[26-50 properties]]+TBL_Roofing6730[[#This Row],[11-25 properties]]+TBL_Roofing6730[[#This Row],[2-10 properties]]</f>
        <v>14854.8</v>
      </c>
      <c r="L84" s="269"/>
      <c r="M84" s="267"/>
      <c r="N84" s="267"/>
      <c r="O84" s="267"/>
      <c r="P84" s="267"/>
      <c r="Q84" s="267"/>
      <c r="R84" s="267"/>
      <c r="S84" s="267"/>
      <c r="T84" s="267"/>
      <c r="U84" s="267"/>
      <c r="V84" s="267"/>
      <c r="W84" s="270"/>
    </row>
    <row r="85" spans="1:23" s="71" customFormat="1" ht="15" thickBot="1">
      <c r="A85" s="271" t="s">
        <v>795</v>
      </c>
      <c r="B85" s="272" t="s">
        <v>813</v>
      </c>
      <c r="C85" s="272"/>
      <c r="D85" s="272" t="s">
        <v>820</v>
      </c>
      <c r="E85" s="272" t="s">
        <v>807</v>
      </c>
      <c r="F85" s="512">
        <v>4951.6000000000004</v>
      </c>
      <c r="G85" s="512">
        <v>4951.6000000000004</v>
      </c>
      <c r="H85" s="512">
        <v>4951.6000000000004</v>
      </c>
      <c r="I85" s="512">
        <v>4951.6000000000004</v>
      </c>
      <c r="J85" s="512">
        <v>4951.6000000000004</v>
      </c>
      <c r="K85" s="268">
        <f>TBL_Roofing6730[[#This Row],[Single property]]+TBL_Roofing6730[[#This Row],[51+ properties]]+TBL_Roofing6730[[#This Row],[26-50 properties]]+TBL_Roofing6730[[#This Row],[11-25 properties]]+TBL_Roofing6730[[#This Row],[2-10 properties]]</f>
        <v>24758</v>
      </c>
      <c r="L85" s="273"/>
      <c r="M85" s="274"/>
      <c r="N85" s="274"/>
      <c r="O85" s="274"/>
      <c r="P85" s="274"/>
      <c r="Q85" s="274"/>
      <c r="R85" s="274"/>
      <c r="S85" s="274"/>
      <c r="T85" s="274"/>
      <c r="U85" s="274"/>
      <c r="V85" s="274"/>
      <c r="W85" s="275"/>
    </row>
    <row r="86" spans="1:23" s="71" customFormat="1" ht="15" thickBot="1">
      <c r="A86" s="271" t="s">
        <v>795</v>
      </c>
      <c r="B86" s="272" t="s">
        <v>813</v>
      </c>
      <c r="C86" s="272"/>
      <c r="D86" s="272" t="s">
        <v>820</v>
      </c>
      <c r="E86" s="272" t="s">
        <v>808</v>
      </c>
      <c r="F86" s="512">
        <v>6932.24</v>
      </c>
      <c r="G86" s="512">
        <v>6932.24</v>
      </c>
      <c r="H86" s="512">
        <v>6932.24</v>
      </c>
      <c r="I86" s="512">
        <v>6932.24</v>
      </c>
      <c r="J86" s="512">
        <v>6932.24</v>
      </c>
      <c r="K86" s="268">
        <f>TBL_Roofing6730[[#This Row],[Single property]]+TBL_Roofing6730[[#This Row],[51+ properties]]+TBL_Roofing6730[[#This Row],[26-50 properties]]+TBL_Roofing6730[[#This Row],[11-25 properties]]+TBL_Roofing6730[[#This Row],[2-10 properties]]</f>
        <v>34661.199999999997</v>
      </c>
      <c r="L86" s="273"/>
      <c r="M86" s="274"/>
      <c r="N86" s="274"/>
      <c r="O86" s="274"/>
      <c r="P86" s="274"/>
      <c r="Q86" s="274"/>
      <c r="R86" s="274"/>
      <c r="S86" s="274"/>
      <c r="T86" s="274"/>
      <c r="U86" s="274"/>
      <c r="V86" s="274"/>
      <c r="W86" s="275"/>
    </row>
    <row r="87" spans="1:23" s="71" customFormat="1" ht="15" thickBot="1">
      <c r="A87" s="271" t="s">
        <v>795</v>
      </c>
      <c r="B87" s="272" t="s">
        <v>813</v>
      </c>
      <c r="C87" s="272"/>
      <c r="D87" s="272" t="s">
        <v>820</v>
      </c>
      <c r="E87" s="272" t="s">
        <v>809</v>
      </c>
      <c r="F87" s="512">
        <v>9903.19</v>
      </c>
      <c r="G87" s="512">
        <v>9903.19</v>
      </c>
      <c r="H87" s="512">
        <v>9903.19</v>
      </c>
      <c r="I87" s="512">
        <v>9903.19</v>
      </c>
      <c r="J87" s="512">
        <v>9903.19</v>
      </c>
      <c r="K87" s="268">
        <f>TBL_Roofing6730[[#This Row],[Single property]]+TBL_Roofing6730[[#This Row],[51+ properties]]+TBL_Roofing6730[[#This Row],[26-50 properties]]+TBL_Roofing6730[[#This Row],[11-25 properties]]+TBL_Roofing6730[[#This Row],[2-10 properties]]</f>
        <v>49515.950000000004</v>
      </c>
      <c r="L87" s="273"/>
      <c r="M87" s="274"/>
      <c r="N87" s="274"/>
      <c r="O87" s="274"/>
      <c r="P87" s="274"/>
      <c r="Q87" s="274"/>
      <c r="R87" s="274"/>
      <c r="S87" s="274"/>
      <c r="T87" s="274"/>
      <c r="U87" s="274"/>
      <c r="V87" s="274"/>
      <c r="W87" s="275"/>
    </row>
    <row r="88" spans="1:23" s="71" customFormat="1" ht="15" thickBot="1">
      <c r="A88" s="276" t="s">
        <v>795</v>
      </c>
      <c r="B88" s="277" t="s">
        <v>813</v>
      </c>
      <c r="C88" s="277"/>
      <c r="D88" s="277" t="s">
        <v>820</v>
      </c>
      <c r="E88" s="277" t="s">
        <v>810</v>
      </c>
      <c r="F88" s="513">
        <v>10398.35</v>
      </c>
      <c r="G88" s="513">
        <v>10398.35</v>
      </c>
      <c r="H88" s="513">
        <v>10398.35</v>
      </c>
      <c r="I88" s="513">
        <v>10398.35</v>
      </c>
      <c r="J88" s="513">
        <v>10398.35</v>
      </c>
      <c r="K88" s="268">
        <f>TBL_Roofing6730[[#This Row],[Single property]]+TBL_Roofing6730[[#This Row],[51+ properties]]+TBL_Roofing6730[[#This Row],[26-50 properties]]+TBL_Roofing6730[[#This Row],[11-25 properties]]+TBL_Roofing6730[[#This Row],[2-10 properties]]</f>
        <v>51991.75</v>
      </c>
      <c r="L88" s="278"/>
      <c r="M88" s="279"/>
      <c r="N88" s="279"/>
      <c r="O88" s="279"/>
      <c r="P88" s="279"/>
      <c r="Q88" s="279"/>
      <c r="R88" s="279"/>
      <c r="S88" s="279"/>
      <c r="T88" s="279"/>
      <c r="U88" s="279"/>
      <c r="V88" s="279"/>
      <c r="W88" s="280"/>
    </row>
    <row r="89" spans="1:23" s="71" customFormat="1" ht="15" thickBot="1">
      <c r="A89" s="265" t="s">
        <v>795</v>
      </c>
      <c r="B89" s="266" t="s">
        <v>814</v>
      </c>
      <c r="C89" s="266"/>
      <c r="D89" s="266" t="s">
        <v>820</v>
      </c>
      <c r="E89" s="266" t="s">
        <v>806</v>
      </c>
      <c r="F89" s="511">
        <v>2970.96</v>
      </c>
      <c r="G89" s="511">
        <v>2970.96</v>
      </c>
      <c r="H89" s="511">
        <v>2970.96</v>
      </c>
      <c r="I89" s="511">
        <v>2970.96</v>
      </c>
      <c r="J89" s="511">
        <v>2970.96</v>
      </c>
      <c r="K89" s="268">
        <f>TBL_Roofing6730[[#This Row],[Single property]]+TBL_Roofing6730[[#This Row],[51+ properties]]+TBL_Roofing6730[[#This Row],[26-50 properties]]+TBL_Roofing6730[[#This Row],[11-25 properties]]+TBL_Roofing6730[[#This Row],[2-10 properties]]</f>
        <v>14854.8</v>
      </c>
      <c r="L89" s="269"/>
      <c r="M89" s="267"/>
      <c r="N89" s="267"/>
      <c r="O89" s="267"/>
      <c r="P89" s="267"/>
      <c r="Q89" s="267"/>
      <c r="R89" s="267"/>
      <c r="S89" s="267"/>
      <c r="T89" s="267"/>
      <c r="U89" s="267"/>
      <c r="V89" s="267"/>
      <c r="W89" s="270"/>
    </row>
    <row r="90" spans="1:23" s="71" customFormat="1" ht="15" thickBot="1">
      <c r="A90" s="271" t="s">
        <v>795</v>
      </c>
      <c r="B90" s="272" t="s">
        <v>814</v>
      </c>
      <c r="C90" s="272"/>
      <c r="D90" s="272" t="s">
        <v>820</v>
      </c>
      <c r="E90" s="272" t="s">
        <v>807</v>
      </c>
      <c r="F90" s="512">
        <v>4951.6000000000004</v>
      </c>
      <c r="G90" s="512">
        <v>4951.6000000000004</v>
      </c>
      <c r="H90" s="512">
        <v>4951.6000000000004</v>
      </c>
      <c r="I90" s="512">
        <v>4951.6000000000004</v>
      </c>
      <c r="J90" s="512">
        <v>4951.6000000000004</v>
      </c>
      <c r="K90" s="268">
        <f>TBL_Roofing6730[[#This Row],[Single property]]+TBL_Roofing6730[[#This Row],[51+ properties]]+TBL_Roofing6730[[#This Row],[26-50 properties]]+TBL_Roofing6730[[#This Row],[11-25 properties]]+TBL_Roofing6730[[#This Row],[2-10 properties]]</f>
        <v>24758</v>
      </c>
      <c r="L90" s="273"/>
      <c r="M90" s="274"/>
      <c r="N90" s="274"/>
      <c r="O90" s="274"/>
      <c r="P90" s="274"/>
      <c r="Q90" s="274"/>
      <c r="R90" s="274"/>
      <c r="S90" s="274"/>
      <c r="T90" s="274"/>
      <c r="U90" s="274"/>
      <c r="V90" s="274"/>
      <c r="W90" s="275"/>
    </row>
    <row r="91" spans="1:23" s="71" customFormat="1" ht="15" thickBot="1">
      <c r="A91" s="271" t="s">
        <v>795</v>
      </c>
      <c r="B91" s="272" t="s">
        <v>814</v>
      </c>
      <c r="C91" s="272"/>
      <c r="D91" s="272" t="s">
        <v>820</v>
      </c>
      <c r="E91" s="272" t="s">
        <v>808</v>
      </c>
      <c r="F91" s="512">
        <v>6932.24</v>
      </c>
      <c r="G91" s="512">
        <v>6932.24</v>
      </c>
      <c r="H91" s="512">
        <v>6932.24</v>
      </c>
      <c r="I91" s="512">
        <v>6932.24</v>
      </c>
      <c r="J91" s="512">
        <v>6932.24</v>
      </c>
      <c r="K91" s="268">
        <f>TBL_Roofing6730[[#This Row],[Single property]]+TBL_Roofing6730[[#This Row],[51+ properties]]+TBL_Roofing6730[[#This Row],[26-50 properties]]+TBL_Roofing6730[[#This Row],[11-25 properties]]+TBL_Roofing6730[[#This Row],[2-10 properties]]</f>
        <v>34661.199999999997</v>
      </c>
      <c r="L91" s="273"/>
      <c r="M91" s="274"/>
      <c r="N91" s="274"/>
      <c r="O91" s="274"/>
      <c r="P91" s="274"/>
      <c r="Q91" s="274"/>
      <c r="R91" s="274"/>
      <c r="S91" s="274"/>
      <c r="T91" s="274"/>
      <c r="U91" s="274"/>
      <c r="V91" s="274"/>
      <c r="W91" s="275"/>
    </row>
    <row r="92" spans="1:23" s="71" customFormat="1" ht="15" thickBot="1">
      <c r="A92" s="271" t="s">
        <v>795</v>
      </c>
      <c r="B92" s="272" t="s">
        <v>814</v>
      </c>
      <c r="C92" s="272"/>
      <c r="D92" s="272" t="s">
        <v>820</v>
      </c>
      <c r="E92" s="272" t="s">
        <v>809</v>
      </c>
      <c r="F92" s="512">
        <v>9903.19</v>
      </c>
      <c r="G92" s="512">
        <v>9903.19</v>
      </c>
      <c r="H92" s="512">
        <v>9903.19</v>
      </c>
      <c r="I92" s="512">
        <v>9903.19</v>
      </c>
      <c r="J92" s="512">
        <v>9903.19</v>
      </c>
      <c r="K92" s="268">
        <f>TBL_Roofing6730[[#This Row],[Single property]]+TBL_Roofing6730[[#This Row],[51+ properties]]+TBL_Roofing6730[[#This Row],[26-50 properties]]+TBL_Roofing6730[[#This Row],[11-25 properties]]+TBL_Roofing6730[[#This Row],[2-10 properties]]</f>
        <v>49515.950000000004</v>
      </c>
      <c r="L92" s="273"/>
      <c r="M92" s="274"/>
      <c r="N92" s="274"/>
      <c r="O92" s="274"/>
      <c r="P92" s="274"/>
      <c r="Q92" s="274"/>
      <c r="R92" s="274"/>
      <c r="S92" s="274"/>
      <c r="T92" s="274"/>
      <c r="U92" s="274"/>
      <c r="V92" s="274"/>
      <c r="W92" s="275"/>
    </row>
    <row r="93" spans="1:23" s="71" customFormat="1" ht="15" thickBot="1">
      <c r="A93" s="281" t="s">
        <v>795</v>
      </c>
      <c r="B93" s="282" t="s">
        <v>814</v>
      </c>
      <c r="C93" s="282"/>
      <c r="D93" s="282" t="s">
        <v>820</v>
      </c>
      <c r="E93" s="282" t="s">
        <v>810</v>
      </c>
      <c r="F93" s="514">
        <v>10398.35</v>
      </c>
      <c r="G93" s="514">
        <v>10398.35</v>
      </c>
      <c r="H93" s="514">
        <v>10398.35</v>
      </c>
      <c r="I93" s="514">
        <v>10398.35</v>
      </c>
      <c r="J93" s="514">
        <v>10398.35</v>
      </c>
      <c r="K93" s="268">
        <f>TBL_Roofing6730[[#This Row],[Single property]]+TBL_Roofing6730[[#This Row],[51+ properties]]+TBL_Roofing6730[[#This Row],[26-50 properties]]+TBL_Roofing6730[[#This Row],[11-25 properties]]+TBL_Roofing6730[[#This Row],[2-10 properties]]</f>
        <v>51991.75</v>
      </c>
      <c r="L93" s="278"/>
      <c r="M93" s="279"/>
      <c r="N93" s="279"/>
      <c r="O93" s="279"/>
      <c r="P93" s="279"/>
      <c r="Q93" s="279"/>
      <c r="R93" s="279"/>
      <c r="S93" s="279"/>
      <c r="T93" s="279"/>
      <c r="U93" s="279"/>
      <c r="V93" s="279"/>
      <c r="W93" s="280"/>
    </row>
    <row r="94" spans="1:23" s="71" customFormat="1" ht="15" thickBot="1">
      <c r="A94" s="283" t="s">
        <v>795</v>
      </c>
      <c r="B94" s="284" t="s">
        <v>815</v>
      </c>
      <c r="C94" s="284"/>
      <c r="D94" s="284" t="s">
        <v>820</v>
      </c>
      <c r="E94" s="284" t="s">
        <v>806</v>
      </c>
      <c r="F94" s="515">
        <v>2970.96</v>
      </c>
      <c r="G94" s="515">
        <v>2970.96</v>
      </c>
      <c r="H94" s="515">
        <v>2970.96</v>
      </c>
      <c r="I94" s="515">
        <v>2970.96</v>
      </c>
      <c r="J94" s="515">
        <v>2970.96</v>
      </c>
      <c r="K94" s="268">
        <f>TBL_Roofing6730[[#This Row],[Single property]]+TBL_Roofing6730[[#This Row],[51+ properties]]+TBL_Roofing6730[[#This Row],[26-50 properties]]+TBL_Roofing6730[[#This Row],[11-25 properties]]+TBL_Roofing6730[[#This Row],[2-10 properties]]</f>
        <v>14854.8</v>
      </c>
      <c r="L94" s="273"/>
      <c r="M94" s="274"/>
      <c r="N94" s="274"/>
      <c r="O94" s="274"/>
      <c r="P94" s="274"/>
      <c r="Q94" s="274"/>
      <c r="R94" s="274"/>
      <c r="S94" s="274"/>
      <c r="T94" s="274"/>
      <c r="U94" s="274"/>
      <c r="V94" s="274"/>
      <c r="W94" s="274"/>
    </row>
    <row r="95" spans="1:23" s="71" customFormat="1" ht="15" thickBot="1">
      <c r="A95" s="271" t="s">
        <v>795</v>
      </c>
      <c r="B95" s="272" t="s">
        <v>815</v>
      </c>
      <c r="C95" s="272"/>
      <c r="D95" s="272" t="s">
        <v>820</v>
      </c>
      <c r="E95" s="272" t="s">
        <v>807</v>
      </c>
      <c r="F95" s="512">
        <v>4951.6000000000004</v>
      </c>
      <c r="G95" s="512">
        <v>4951.6000000000004</v>
      </c>
      <c r="H95" s="512">
        <v>4951.6000000000004</v>
      </c>
      <c r="I95" s="512">
        <v>4951.6000000000004</v>
      </c>
      <c r="J95" s="512">
        <v>4951.6000000000004</v>
      </c>
      <c r="K95" s="268">
        <f>TBL_Roofing6730[[#This Row],[Single property]]+TBL_Roofing6730[[#This Row],[51+ properties]]+TBL_Roofing6730[[#This Row],[26-50 properties]]+TBL_Roofing6730[[#This Row],[11-25 properties]]+TBL_Roofing6730[[#This Row],[2-10 properties]]</f>
        <v>24758</v>
      </c>
      <c r="L95" s="273"/>
      <c r="M95" s="274"/>
      <c r="N95" s="274"/>
      <c r="O95" s="274"/>
      <c r="P95" s="274"/>
      <c r="Q95" s="274"/>
      <c r="R95" s="274"/>
      <c r="S95" s="274"/>
      <c r="T95" s="274"/>
      <c r="U95" s="274"/>
      <c r="V95" s="274"/>
      <c r="W95" s="274"/>
    </row>
    <row r="96" spans="1:23" s="71" customFormat="1" ht="15" thickBot="1">
      <c r="A96" s="271" t="s">
        <v>795</v>
      </c>
      <c r="B96" s="272" t="s">
        <v>815</v>
      </c>
      <c r="C96" s="272"/>
      <c r="D96" s="272" t="s">
        <v>820</v>
      </c>
      <c r="E96" s="272" t="s">
        <v>808</v>
      </c>
      <c r="F96" s="512">
        <v>6932.24</v>
      </c>
      <c r="G96" s="512">
        <v>6932.24</v>
      </c>
      <c r="H96" s="512">
        <v>6932.24</v>
      </c>
      <c r="I96" s="512">
        <v>6932.24</v>
      </c>
      <c r="J96" s="512">
        <v>6932.24</v>
      </c>
      <c r="K96" s="268">
        <f>TBL_Roofing6730[[#This Row],[Single property]]+TBL_Roofing6730[[#This Row],[51+ properties]]+TBL_Roofing6730[[#This Row],[26-50 properties]]+TBL_Roofing6730[[#This Row],[11-25 properties]]+TBL_Roofing6730[[#This Row],[2-10 properties]]</f>
        <v>34661.199999999997</v>
      </c>
      <c r="L96" s="273"/>
      <c r="M96" s="274"/>
      <c r="N96" s="274"/>
      <c r="O96" s="274"/>
      <c r="P96" s="274"/>
      <c r="Q96" s="274"/>
      <c r="R96" s="274"/>
      <c r="S96" s="274"/>
      <c r="T96" s="274"/>
      <c r="U96" s="274"/>
      <c r="V96" s="274"/>
      <c r="W96" s="274"/>
    </row>
    <row r="97" spans="1:25" s="71" customFormat="1" ht="15" thickBot="1">
      <c r="A97" s="271" t="s">
        <v>795</v>
      </c>
      <c r="B97" s="272" t="s">
        <v>815</v>
      </c>
      <c r="C97" s="272"/>
      <c r="D97" s="272" t="s">
        <v>820</v>
      </c>
      <c r="E97" s="272" t="s">
        <v>809</v>
      </c>
      <c r="F97" s="512">
        <v>9903.19</v>
      </c>
      <c r="G97" s="512">
        <v>9903.19</v>
      </c>
      <c r="H97" s="512">
        <v>9903.19</v>
      </c>
      <c r="I97" s="512">
        <v>9903.19</v>
      </c>
      <c r="J97" s="512">
        <v>9903.19</v>
      </c>
      <c r="K97" s="268">
        <f>TBL_Roofing6730[[#This Row],[Single property]]+TBL_Roofing6730[[#This Row],[51+ properties]]+TBL_Roofing6730[[#This Row],[26-50 properties]]+TBL_Roofing6730[[#This Row],[11-25 properties]]+TBL_Roofing6730[[#This Row],[2-10 properties]]</f>
        <v>49515.950000000004</v>
      </c>
      <c r="L97" s="273"/>
      <c r="M97" s="274"/>
      <c r="N97" s="274"/>
      <c r="O97" s="274"/>
      <c r="P97" s="274"/>
      <c r="Q97" s="274"/>
      <c r="R97" s="274"/>
      <c r="S97" s="274"/>
      <c r="T97" s="274"/>
      <c r="U97" s="274"/>
      <c r="V97" s="274"/>
      <c r="W97" s="274"/>
    </row>
    <row r="98" spans="1:25" s="71" customFormat="1" ht="15" thickBot="1">
      <c r="A98" s="276" t="s">
        <v>795</v>
      </c>
      <c r="B98" s="277" t="s">
        <v>815</v>
      </c>
      <c r="C98" s="277"/>
      <c r="D98" s="277" t="s">
        <v>820</v>
      </c>
      <c r="E98" s="277" t="s">
        <v>810</v>
      </c>
      <c r="F98" s="513">
        <v>10398.35</v>
      </c>
      <c r="G98" s="513">
        <v>10398.35</v>
      </c>
      <c r="H98" s="513">
        <v>10398.35</v>
      </c>
      <c r="I98" s="513">
        <v>10398.35</v>
      </c>
      <c r="J98" s="513">
        <v>10398.35</v>
      </c>
      <c r="K98" s="268">
        <f>TBL_Roofing6730[[#This Row],[Single property]]+TBL_Roofing6730[[#This Row],[51+ properties]]+TBL_Roofing6730[[#This Row],[26-50 properties]]+TBL_Roofing6730[[#This Row],[11-25 properties]]+TBL_Roofing6730[[#This Row],[2-10 properties]]</f>
        <v>51991.75</v>
      </c>
      <c r="L98" s="285"/>
      <c r="M98" s="286"/>
      <c r="N98" s="286"/>
      <c r="O98" s="286"/>
      <c r="P98" s="286"/>
      <c r="Q98" s="286"/>
      <c r="R98" s="286"/>
      <c r="S98" s="286"/>
      <c r="T98" s="286"/>
      <c r="U98" s="286"/>
      <c r="V98" s="286"/>
      <c r="W98" s="286"/>
    </row>
    <row r="99" spans="1:25" s="71" customFormat="1" ht="15" thickBot="1">
      <c r="A99" s="265" t="s">
        <v>795</v>
      </c>
      <c r="B99" s="266" t="s">
        <v>816</v>
      </c>
      <c r="C99" s="266"/>
      <c r="D99" s="266" t="s">
        <v>820</v>
      </c>
      <c r="E99" s="266" t="s">
        <v>806</v>
      </c>
      <c r="F99" s="511">
        <v>2970.96</v>
      </c>
      <c r="G99" s="511">
        <v>2970.96</v>
      </c>
      <c r="H99" s="511">
        <v>2970.96</v>
      </c>
      <c r="I99" s="511">
        <v>2970.96</v>
      </c>
      <c r="J99" s="511">
        <v>2970.96</v>
      </c>
      <c r="K99" s="268">
        <f>TBL_Roofing6730[[#This Row],[Single property]]+TBL_Roofing6730[[#This Row],[51+ properties]]+TBL_Roofing6730[[#This Row],[26-50 properties]]+TBL_Roofing6730[[#This Row],[11-25 properties]]+TBL_Roofing6730[[#This Row],[2-10 properties]]</f>
        <v>14854.8</v>
      </c>
      <c r="L99" s="269"/>
      <c r="M99" s="267"/>
      <c r="N99" s="267"/>
      <c r="O99" s="267"/>
      <c r="P99" s="267"/>
      <c r="Q99" s="267"/>
      <c r="R99" s="267"/>
      <c r="S99" s="267"/>
      <c r="T99" s="267"/>
      <c r="U99" s="267"/>
      <c r="V99" s="267"/>
      <c r="W99" s="270"/>
    </row>
    <row r="100" spans="1:25" s="71" customFormat="1" ht="15" thickBot="1">
      <c r="A100" s="271" t="s">
        <v>795</v>
      </c>
      <c r="B100" s="272" t="s">
        <v>816</v>
      </c>
      <c r="C100" s="272"/>
      <c r="D100" s="272" t="s">
        <v>820</v>
      </c>
      <c r="E100" s="272" t="s">
        <v>807</v>
      </c>
      <c r="F100" s="512">
        <v>4951.6000000000004</v>
      </c>
      <c r="G100" s="512">
        <v>4951.6000000000004</v>
      </c>
      <c r="H100" s="512">
        <v>4951.6000000000004</v>
      </c>
      <c r="I100" s="512">
        <v>4951.6000000000004</v>
      </c>
      <c r="J100" s="512">
        <v>4951.6000000000004</v>
      </c>
      <c r="K100" s="268">
        <f>TBL_Roofing6730[[#This Row],[Single property]]+TBL_Roofing6730[[#This Row],[51+ properties]]+TBL_Roofing6730[[#This Row],[26-50 properties]]+TBL_Roofing6730[[#This Row],[11-25 properties]]+TBL_Roofing6730[[#This Row],[2-10 properties]]</f>
        <v>24758</v>
      </c>
      <c r="L100" s="273"/>
      <c r="M100" s="274"/>
      <c r="N100" s="274"/>
      <c r="O100" s="274"/>
      <c r="P100" s="274"/>
      <c r="Q100" s="274"/>
      <c r="R100" s="274"/>
      <c r="S100" s="274"/>
      <c r="T100" s="274"/>
      <c r="U100" s="274"/>
      <c r="V100" s="274"/>
      <c r="W100" s="275"/>
    </row>
    <row r="101" spans="1:25" s="71" customFormat="1" ht="15" thickBot="1">
      <c r="A101" s="271" t="s">
        <v>795</v>
      </c>
      <c r="B101" s="272" t="s">
        <v>816</v>
      </c>
      <c r="C101" s="272"/>
      <c r="D101" s="272" t="s">
        <v>820</v>
      </c>
      <c r="E101" s="272" t="s">
        <v>808</v>
      </c>
      <c r="F101" s="512">
        <v>6932.24</v>
      </c>
      <c r="G101" s="512">
        <v>6932.24</v>
      </c>
      <c r="H101" s="512">
        <v>6932.24</v>
      </c>
      <c r="I101" s="512">
        <v>6932.24</v>
      </c>
      <c r="J101" s="512">
        <v>6932.24</v>
      </c>
      <c r="K101" s="268">
        <f>TBL_Roofing6730[[#This Row],[Single property]]+TBL_Roofing6730[[#This Row],[51+ properties]]+TBL_Roofing6730[[#This Row],[26-50 properties]]+TBL_Roofing6730[[#This Row],[11-25 properties]]+TBL_Roofing6730[[#This Row],[2-10 properties]]</f>
        <v>34661.199999999997</v>
      </c>
      <c r="L101" s="273"/>
      <c r="M101" s="274"/>
      <c r="N101" s="274"/>
      <c r="O101" s="274"/>
      <c r="P101" s="274"/>
      <c r="Q101" s="274"/>
      <c r="R101" s="274"/>
      <c r="S101" s="274"/>
      <c r="T101" s="274"/>
      <c r="U101" s="274"/>
      <c r="V101" s="274"/>
      <c r="W101" s="275"/>
    </row>
    <row r="102" spans="1:25" s="71" customFormat="1" ht="15" thickBot="1">
      <c r="A102" s="271" t="s">
        <v>795</v>
      </c>
      <c r="B102" s="272" t="s">
        <v>816</v>
      </c>
      <c r="C102" s="272"/>
      <c r="D102" s="272" t="s">
        <v>820</v>
      </c>
      <c r="E102" s="272" t="s">
        <v>809</v>
      </c>
      <c r="F102" s="512">
        <v>9903.19</v>
      </c>
      <c r="G102" s="512">
        <v>9903.19</v>
      </c>
      <c r="H102" s="512">
        <v>9903.19</v>
      </c>
      <c r="I102" s="512">
        <v>9903.19</v>
      </c>
      <c r="J102" s="512">
        <v>9903.19</v>
      </c>
      <c r="K102" s="268">
        <f>TBL_Roofing6730[[#This Row],[Single property]]+TBL_Roofing6730[[#This Row],[51+ properties]]+TBL_Roofing6730[[#This Row],[26-50 properties]]+TBL_Roofing6730[[#This Row],[11-25 properties]]+TBL_Roofing6730[[#This Row],[2-10 properties]]</f>
        <v>49515.950000000004</v>
      </c>
      <c r="L102" s="273"/>
      <c r="M102" s="274"/>
      <c r="N102" s="274"/>
      <c r="O102" s="274"/>
      <c r="P102" s="274"/>
      <c r="Q102" s="274"/>
      <c r="R102" s="274"/>
      <c r="S102" s="274"/>
      <c r="T102" s="274"/>
      <c r="U102" s="274"/>
      <c r="V102" s="274"/>
      <c r="W102" s="275"/>
    </row>
    <row r="103" spans="1:25" s="71" customFormat="1" ht="15" thickBot="1">
      <c r="A103" s="281" t="s">
        <v>795</v>
      </c>
      <c r="B103" s="282" t="s">
        <v>816</v>
      </c>
      <c r="C103" s="282"/>
      <c r="D103" s="282" t="s">
        <v>820</v>
      </c>
      <c r="E103" s="282" t="s">
        <v>810</v>
      </c>
      <c r="F103" s="514">
        <v>10398.35</v>
      </c>
      <c r="G103" s="514">
        <v>10398.35</v>
      </c>
      <c r="H103" s="514">
        <v>10398.35</v>
      </c>
      <c r="I103" s="514">
        <v>10398.35</v>
      </c>
      <c r="J103" s="514">
        <v>10398.35</v>
      </c>
      <c r="K103" s="268">
        <f>TBL_Roofing6730[[#This Row],[Single property]]+TBL_Roofing6730[[#This Row],[51+ properties]]+TBL_Roofing6730[[#This Row],[26-50 properties]]+TBL_Roofing6730[[#This Row],[11-25 properties]]+TBL_Roofing6730[[#This Row],[2-10 properties]]</f>
        <v>51991.75</v>
      </c>
      <c r="L103" s="278"/>
      <c r="M103" s="279"/>
      <c r="N103" s="279"/>
      <c r="O103" s="279"/>
      <c r="P103" s="279"/>
      <c r="Q103" s="279"/>
      <c r="R103" s="279"/>
      <c r="S103" s="279"/>
      <c r="T103" s="279"/>
      <c r="U103" s="279"/>
      <c r="V103" s="279"/>
      <c r="W103" s="280"/>
    </row>
    <row r="104" spans="1:25" s="71" customFormat="1" ht="15" thickBot="1">
      <c r="A104" s="283" t="s">
        <v>795</v>
      </c>
      <c r="B104" s="284" t="s">
        <v>817</v>
      </c>
      <c r="C104" s="284"/>
      <c r="D104" s="284" t="s">
        <v>820</v>
      </c>
      <c r="E104" s="284" t="s">
        <v>806</v>
      </c>
      <c r="F104" s="515">
        <v>2970.96</v>
      </c>
      <c r="G104" s="515">
        <v>2970.96</v>
      </c>
      <c r="H104" s="515">
        <v>2970.96</v>
      </c>
      <c r="I104" s="515">
        <v>2970.96</v>
      </c>
      <c r="J104" s="515">
        <v>2970.96</v>
      </c>
      <c r="K104" s="268">
        <f>TBL_Roofing6730[[#This Row],[Single property]]+TBL_Roofing6730[[#This Row],[51+ properties]]+TBL_Roofing6730[[#This Row],[26-50 properties]]+TBL_Roofing6730[[#This Row],[11-25 properties]]+TBL_Roofing6730[[#This Row],[2-10 properties]]</f>
        <v>14854.8</v>
      </c>
      <c r="L104" s="273"/>
      <c r="M104" s="274"/>
      <c r="N104" s="274"/>
      <c r="O104" s="274"/>
      <c r="P104" s="274"/>
      <c r="Q104" s="274"/>
      <c r="R104" s="274"/>
      <c r="S104" s="274"/>
      <c r="T104" s="274"/>
      <c r="U104" s="274"/>
      <c r="V104" s="274"/>
      <c r="W104" s="274"/>
    </row>
    <row r="105" spans="1:25" s="71" customFormat="1" ht="15" thickBot="1">
      <c r="A105" s="271" t="s">
        <v>795</v>
      </c>
      <c r="B105" s="272" t="s">
        <v>817</v>
      </c>
      <c r="C105" s="272"/>
      <c r="D105" s="272" t="s">
        <v>820</v>
      </c>
      <c r="E105" s="272" t="s">
        <v>807</v>
      </c>
      <c r="F105" s="512">
        <v>4951.6000000000004</v>
      </c>
      <c r="G105" s="512">
        <v>4951.6000000000004</v>
      </c>
      <c r="H105" s="512">
        <v>4951.6000000000004</v>
      </c>
      <c r="I105" s="512">
        <v>4951.6000000000004</v>
      </c>
      <c r="J105" s="512">
        <v>4951.6000000000004</v>
      </c>
      <c r="K105" s="268">
        <f>TBL_Roofing6730[[#This Row],[Single property]]+TBL_Roofing6730[[#This Row],[51+ properties]]+TBL_Roofing6730[[#This Row],[26-50 properties]]+TBL_Roofing6730[[#This Row],[11-25 properties]]+TBL_Roofing6730[[#This Row],[2-10 properties]]</f>
        <v>24758</v>
      </c>
      <c r="L105" s="273"/>
      <c r="M105" s="274"/>
      <c r="N105" s="274"/>
      <c r="O105" s="274"/>
      <c r="P105" s="274"/>
      <c r="Q105" s="274"/>
      <c r="R105" s="274"/>
      <c r="S105" s="274"/>
      <c r="T105" s="274"/>
      <c r="U105" s="274"/>
      <c r="V105" s="274"/>
      <c r="W105" s="274"/>
    </row>
    <row r="106" spans="1:25" s="71" customFormat="1" ht="15" thickBot="1">
      <c r="A106" s="271" t="s">
        <v>795</v>
      </c>
      <c r="B106" s="272" t="s">
        <v>817</v>
      </c>
      <c r="C106" s="272"/>
      <c r="D106" s="272" t="s">
        <v>820</v>
      </c>
      <c r="E106" s="272" t="s">
        <v>808</v>
      </c>
      <c r="F106" s="512">
        <v>6932.24</v>
      </c>
      <c r="G106" s="512">
        <v>6932.24</v>
      </c>
      <c r="H106" s="512">
        <v>6932.24</v>
      </c>
      <c r="I106" s="512">
        <v>6932.24</v>
      </c>
      <c r="J106" s="512">
        <v>6932.24</v>
      </c>
      <c r="K106" s="268">
        <f>TBL_Roofing6730[[#This Row],[Single property]]+TBL_Roofing6730[[#This Row],[51+ properties]]+TBL_Roofing6730[[#This Row],[26-50 properties]]+TBL_Roofing6730[[#This Row],[11-25 properties]]+TBL_Roofing6730[[#This Row],[2-10 properties]]</f>
        <v>34661.199999999997</v>
      </c>
      <c r="L106" s="273"/>
      <c r="M106" s="274"/>
      <c r="N106" s="274"/>
      <c r="O106" s="274"/>
      <c r="P106" s="274"/>
      <c r="Q106" s="274"/>
      <c r="R106" s="274"/>
      <c r="S106" s="274"/>
      <c r="T106" s="274"/>
      <c r="U106" s="274"/>
      <c r="V106" s="274"/>
      <c r="W106" s="274"/>
    </row>
    <row r="107" spans="1:25" s="71" customFormat="1" ht="15" thickBot="1">
      <c r="A107" s="271" t="s">
        <v>795</v>
      </c>
      <c r="B107" s="272" t="s">
        <v>817</v>
      </c>
      <c r="C107" s="272"/>
      <c r="D107" s="272" t="s">
        <v>820</v>
      </c>
      <c r="E107" s="272" t="s">
        <v>809</v>
      </c>
      <c r="F107" s="512">
        <v>9903.19</v>
      </c>
      <c r="G107" s="512">
        <v>9903.19</v>
      </c>
      <c r="H107" s="512">
        <v>9903.19</v>
      </c>
      <c r="I107" s="512">
        <v>9903.19</v>
      </c>
      <c r="J107" s="512">
        <v>9903.19</v>
      </c>
      <c r="K107" s="268">
        <f>TBL_Roofing6730[[#This Row],[Single property]]+TBL_Roofing6730[[#This Row],[51+ properties]]+TBL_Roofing6730[[#This Row],[26-50 properties]]+TBL_Roofing6730[[#This Row],[11-25 properties]]+TBL_Roofing6730[[#This Row],[2-10 properties]]</f>
        <v>49515.950000000004</v>
      </c>
      <c r="L107" s="273"/>
      <c r="M107" s="274"/>
      <c r="N107" s="274"/>
      <c r="O107" s="274"/>
      <c r="P107" s="274"/>
      <c r="Q107" s="274"/>
      <c r="R107" s="274"/>
      <c r="S107" s="274"/>
      <c r="T107" s="274"/>
      <c r="U107" s="274"/>
      <c r="V107" s="274"/>
      <c r="W107" s="274"/>
    </row>
    <row r="108" spans="1:25" s="71" customFormat="1" ht="15" thickBot="1">
      <c r="A108" s="276" t="s">
        <v>795</v>
      </c>
      <c r="B108" s="277" t="s">
        <v>817</v>
      </c>
      <c r="C108" s="277"/>
      <c r="D108" s="277" t="s">
        <v>820</v>
      </c>
      <c r="E108" s="277" t="s">
        <v>810</v>
      </c>
      <c r="F108" s="513">
        <v>10398.35</v>
      </c>
      <c r="G108" s="513">
        <v>10398.35</v>
      </c>
      <c r="H108" s="513">
        <v>10398.35</v>
      </c>
      <c r="I108" s="513">
        <v>10398.35</v>
      </c>
      <c r="J108" s="513">
        <v>10398.35</v>
      </c>
      <c r="K108" s="268">
        <f>TBL_Roofing6730[[#This Row],[Single property]]+TBL_Roofing6730[[#This Row],[51+ properties]]+TBL_Roofing6730[[#This Row],[26-50 properties]]+TBL_Roofing6730[[#This Row],[11-25 properties]]+TBL_Roofing6730[[#This Row],[2-10 properties]]</f>
        <v>51991.75</v>
      </c>
      <c r="L108" s="285"/>
      <c r="M108" s="286"/>
      <c r="N108" s="286"/>
      <c r="O108" s="286"/>
      <c r="P108" s="286"/>
      <c r="Q108" s="286"/>
      <c r="R108" s="286"/>
      <c r="S108" s="286"/>
      <c r="T108" s="286"/>
      <c r="U108" s="286"/>
      <c r="V108" s="286"/>
      <c r="W108" s="286"/>
    </row>
    <row r="109" spans="1:25" s="71" customFormat="1" ht="15" thickBot="1">
      <c r="A109" s="265" t="s">
        <v>795</v>
      </c>
      <c r="B109" s="266" t="s">
        <v>818</v>
      </c>
      <c r="C109" s="266"/>
      <c r="D109" s="266" t="s">
        <v>820</v>
      </c>
      <c r="E109" s="266" t="s">
        <v>806</v>
      </c>
      <c r="F109" s="511">
        <v>2970.96</v>
      </c>
      <c r="G109" s="511">
        <v>2970.96</v>
      </c>
      <c r="H109" s="511">
        <v>2970.96</v>
      </c>
      <c r="I109" s="511">
        <v>2970.96</v>
      </c>
      <c r="J109" s="511">
        <v>2970.96</v>
      </c>
      <c r="K109" s="268">
        <f>TBL_Roofing6730[[#This Row],[Single property]]+TBL_Roofing6730[[#This Row],[51+ properties]]+TBL_Roofing6730[[#This Row],[26-50 properties]]+TBL_Roofing6730[[#This Row],[11-25 properties]]+TBL_Roofing6730[[#This Row],[2-10 properties]]</f>
        <v>14854.8</v>
      </c>
      <c r="L109" s="269"/>
      <c r="M109" s="267"/>
      <c r="N109" s="267"/>
      <c r="O109" s="267"/>
      <c r="P109" s="267"/>
      <c r="Q109" s="267"/>
      <c r="R109" s="267"/>
      <c r="S109" s="267"/>
      <c r="T109" s="267"/>
      <c r="U109" s="267"/>
      <c r="V109" s="267"/>
      <c r="W109" s="270"/>
      <c r="Y109"/>
    </row>
    <row r="110" spans="1:25" s="71" customFormat="1" ht="15" thickBot="1">
      <c r="A110" s="271" t="s">
        <v>795</v>
      </c>
      <c r="B110" s="272" t="s">
        <v>818</v>
      </c>
      <c r="C110" s="272"/>
      <c r="D110" s="272" t="s">
        <v>820</v>
      </c>
      <c r="E110" s="272" t="s">
        <v>807</v>
      </c>
      <c r="F110" s="512">
        <v>4951.6000000000004</v>
      </c>
      <c r="G110" s="512">
        <v>4951.6000000000004</v>
      </c>
      <c r="H110" s="512">
        <v>4951.6000000000004</v>
      </c>
      <c r="I110" s="512">
        <v>4951.6000000000004</v>
      </c>
      <c r="J110" s="512">
        <v>4951.6000000000004</v>
      </c>
      <c r="K110" s="268">
        <f>TBL_Roofing6730[[#This Row],[Single property]]+TBL_Roofing6730[[#This Row],[51+ properties]]+TBL_Roofing6730[[#This Row],[26-50 properties]]+TBL_Roofing6730[[#This Row],[11-25 properties]]+TBL_Roofing6730[[#This Row],[2-10 properties]]</f>
        <v>24758</v>
      </c>
      <c r="L110" s="273"/>
      <c r="M110" s="274"/>
      <c r="N110" s="274"/>
      <c r="O110" s="274"/>
      <c r="P110" s="274"/>
      <c r="Q110" s="274"/>
      <c r="R110" s="274"/>
      <c r="S110" s="274"/>
      <c r="T110" s="274"/>
      <c r="U110" s="274"/>
      <c r="V110" s="274"/>
      <c r="W110" s="275"/>
      <c r="X110"/>
    </row>
    <row r="111" spans="1:25" s="71" customFormat="1" ht="15" thickBot="1">
      <c r="A111" s="271" t="s">
        <v>795</v>
      </c>
      <c r="B111" s="272" t="s">
        <v>818</v>
      </c>
      <c r="C111" s="272"/>
      <c r="D111" s="272" t="s">
        <v>820</v>
      </c>
      <c r="E111" s="272" t="s">
        <v>808</v>
      </c>
      <c r="F111" s="512">
        <v>6932.24</v>
      </c>
      <c r="G111" s="512">
        <v>6932.24</v>
      </c>
      <c r="H111" s="512">
        <v>6932.24</v>
      </c>
      <c r="I111" s="512">
        <v>6932.24</v>
      </c>
      <c r="J111" s="512">
        <v>6932.24</v>
      </c>
      <c r="K111" s="268">
        <f>TBL_Roofing6730[[#This Row],[Single property]]+TBL_Roofing6730[[#This Row],[51+ properties]]+TBL_Roofing6730[[#This Row],[26-50 properties]]+TBL_Roofing6730[[#This Row],[11-25 properties]]+TBL_Roofing6730[[#This Row],[2-10 properties]]</f>
        <v>34661.199999999997</v>
      </c>
      <c r="L111" s="273"/>
      <c r="M111" s="274"/>
      <c r="N111" s="274"/>
      <c r="O111" s="274"/>
      <c r="P111" s="274"/>
      <c r="Q111" s="274"/>
      <c r="R111" s="274"/>
      <c r="S111" s="274"/>
      <c r="T111" s="274"/>
      <c r="U111" s="274"/>
      <c r="V111" s="274"/>
      <c r="W111" s="275"/>
      <c r="X111"/>
      <c r="Y111"/>
    </row>
    <row r="112" spans="1:25" s="71" customFormat="1" ht="15" thickBot="1">
      <c r="A112" s="271" t="s">
        <v>795</v>
      </c>
      <c r="B112" s="272" t="s">
        <v>818</v>
      </c>
      <c r="C112" s="272"/>
      <c r="D112" s="272" t="s">
        <v>820</v>
      </c>
      <c r="E112" s="272" t="s">
        <v>809</v>
      </c>
      <c r="F112" s="512">
        <v>9903.19</v>
      </c>
      <c r="G112" s="512">
        <v>9903.19</v>
      </c>
      <c r="H112" s="512">
        <v>9903.19</v>
      </c>
      <c r="I112" s="512">
        <v>9903.19</v>
      </c>
      <c r="J112" s="512">
        <v>9903.19</v>
      </c>
      <c r="K112" s="268">
        <f>TBL_Roofing6730[[#This Row],[Single property]]+TBL_Roofing6730[[#This Row],[51+ properties]]+TBL_Roofing6730[[#This Row],[26-50 properties]]+TBL_Roofing6730[[#This Row],[11-25 properties]]+TBL_Roofing6730[[#This Row],[2-10 properties]]</f>
        <v>49515.950000000004</v>
      </c>
      <c r="L112" s="273"/>
      <c r="M112" s="274"/>
      <c r="N112" s="274"/>
      <c r="O112" s="274"/>
      <c r="P112" s="274"/>
      <c r="Q112" s="274"/>
      <c r="R112" s="274"/>
      <c r="S112" s="274"/>
      <c r="T112" s="274"/>
      <c r="U112" s="274"/>
      <c r="V112" s="274"/>
      <c r="W112" s="275"/>
    </row>
    <row r="113" spans="1:23" s="71" customFormat="1" ht="15" thickBot="1">
      <c r="A113" s="281" t="s">
        <v>795</v>
      </c>
      <c r="B113" s="282" t="s">
        <v>818</v>
      </c>
      <c r="C113" s="282"/>
      <c r="D113" s="282" t="s">
        <v>820</v>
      </c>
      <c r="E113" s="282" t="s">
        <v>810</v>
      </c>
      <c r="F113" s="514">
        <v>10398.35</v>
      </c>
      <c r="G113" s="514">
        <v>10398.35</v>
      </c>
      <c r="H113" s="514">
        <v>10398.35</v>
      </c>
      <c r="I113" s="514">
        <v>10398.35</v>
      </c>
      <c r="J113" s="514">
        <v>10398.35</v>
      </c>
      <c r="K113" s="268">
        <f>TBL_Roofing6730[[#This Row],[Single property]]+TBL_Roofing6730[[#This Row],[51+ properties]]+TBL_Roofing6730[[#This Row],[26-50 properties]]+TBL_Roofing6730[[#This Row],[11-25 properties]]+TBL_Roofing6730[[#This Row],[2-10 properties]]</f>
        <v>51991.75</v>
      </c>
      <c r="L113" s="278"/>
      <c r="M113" s="279"/>
      <c r="N113" s="279"/>
      <c r="O113" s="279"/>
      <c r="P113" s="279"/>
      <c r="Q113" s="279"/>
      <c r="R113" s="279"/>
      <c r="S113" s="279"/>
      <c r="T113" s="279"/>
      <c r="U113" s="279"/>
      <c r="V113" s="279"/>
      <c r="W113" s="280"/>
    </row>
    <row r="114" spans="1:23" s="71" customFormat="1" ht="15" thickBot="1">
      <c r="A114" s="283" t="s">
        <v>795</v>
      </c>
      <c r="B114" s="284" t="s">
        <v>819</v>
      </c>
      <c r="C114" s="284"/>
      <c r="D114" s="284" t="s">
        <v>820</v>
      </c>
      <c r="E114" s="284" t="s">
        <v>806</v>
      </c>
      <c r="F114" s="515">
        <v>2970.96</v>
      </c>
      <c r="G114" s="515">
        <v>2970.96</v>
      </c>
      <c r="H114" s="515">
        <v>2970.96</v>
      </c>
      <c r="I114" s="515">
        <v>2970.96</v>
      </c>
      <c r="J114" s="515">
        <v>2970.96</v>
      </c>
      <c r="K114" s="268">
        <f>TBL_Roofing6730[[#This Row],[Single property]]+TBL_Roofing6730[[#This Row],[51+ properties]]+TBL_Roofing6730[[#This Row],[26-50 properties]]+TBL_Roofing6730[[#This Row],[11-25 properties]]+TBL_Roofing6730[[#This Row],[2-10 properties]]</f>
        <v>14854.8</v>
      </c>
      <c r="L114" s="269"/>
      <c r="M114" s="267"/>
      <c r="N114" s="267"/>
      <c r="O114" s="267"/>
      <c r="P114" s="267"/>
      <c r="Q114" s="267"/>
      <c r="R114" s="267"/>
      <c r="S114" s="267"/>
      <c r="T114" s="267"/>
      <c r="U114" s="267"/>
      <c r="V114" s="267"/>
      <c r="W114" s="270"/>
    </row>
    <row r="115" spans="1:23" s="71" customFormat="1" ht="15" thickBot="1">
      <c r="A115" s="271" t="s">
        <v>795</v>
      </c>
      <c r="B115" s="272" t="s">
        <v>819</v>
      </c>
      <c r="C115" s="272"/>
      <c r="D115" s="272" t="s">
        <v>820</v>
      </c>
      <c r="E115" s="272" t="s">
        <v>807</v>
      </c>
      <c r="F115" s="512">
        <v>4951.6000000000004</v>
      </c>
      <c r="G115" s="512">
        <v>4951.6000000000004</v>
      </c>
      <c r="H115" s="512">
        <v>4951.6000000000004</v>
      </c>
      <c r="I115" s="512">
        <v>4951.6000000000004</v>
      </c>
      <c r="J115" s="512">
        <v>4951.6000000000004</v>
      </c>
      <c r="K115" s="268">
        <f>TBL_Roofing6730[[#This Row],[Single property]]+TBL_Roofing6730[[#This Row],[51+ properties]]+TBL_Roofing6730[[#This Row],[26-50 properties]]+TBL_Roofing6730[[#This Row],[11-25 properties]]+TBL_Roofing6730[[#This Row],[2-10 properties]]</f>
        <v>24758</v>
      </c>
      <c r="L115" s="273"/>
      <c r="M115" s="274"/>
      <c r="N115" s="274"/>
      <c r="O115" s="274"/>
      <c r="P115" s="274"/>
      <c r="Q115" s="274"/>
      <c r="R115" s="274"/>
      <c r="S115" s="274"/>
      <c r="T115" s="274"/>
      <c r="U115" s="274"/>
      <c r="V115" s="274"/>
      <c r="W115" s="275"/>
    </row>
    <row r="116" spans="1:23" s="71" customFormat="1" ht="15" thickBot="1">
      <c r="A116" s="271" t="s">
        <v>795</v>
      </c>
      <c r="B116" s="272" t="s">
        <v>819</v>
      </c>
      <c r="C116" s="272"/>
      <c r="D116" s="272" t="s">
        <v>820</v>
      </c>
      <c r="E116" s="272" t="s">
        <v>808</v>
      </c>
      <c r="F116" s="512">
        <v>6932.24</v>
      </c>
      <c r="G116" s="512">
        <v>6932.24</v>
      </c>
      <c r="H116" s="512">
        <v>6932.24</v>
      </c>
      <c r="I116" s="512">
        <v>6932.24</v>
      </c>
      <c r="J116" s="512">
        <v>6932.24</v>
      </c>
      <c r="K116" s="268">
        <f>TBL_Roofing6730[[#This Row],[Single property]]+TBL_Roofing6730[[#This Row],[51+ properties]]+TBL_Roofing6730[[#This Row],[26-50 properties]]+TBL_Roofing6730[[#This Row],[11-25 properties]]+TBL_Roofing6730[[#This Row],[2-10 properties]]</f>
        <v>34661.199999999997</v>
      </c>
      <c r="L116" s="273"/>
      <c r="M116" s="274"/>
      <c r="N116" s="274"/>
      <c r="O116" s="274"/>
      <c r="P116" s="274"/>
      <c r="Q116" s="274"/>
      <c r="R116" s="274"/>
      <c r="S116" s="274"/>
      <c r="T116" s="274"/>
      <c r="U116" s="274"/>
      <c r="V116" s="274"/>
      <c r="W116" s="275"/>
    </row>
    <row r="117" spans="1:23" s="71" customFormat="1" ht="15" thickBot="1">
      <c r="A117" s="271" t="s">
        <v>795</v>
      </c>
      <c r="B117" s="272" t="s">
        <v>819</v>
      </c>
      <c r="C117" s="272"/>
      <c r="D117" s="272" t="s">
        <v>820</v>
      </c>
      <c r="E117" s="272" t="s">
        <v>809</v>
      </c>
      <c r="F117" s="512">
        <v>9903.19</v>
      </c>
      <c r="G117" s="512">
        <v>9903.19</v>
      </c>
      <c r="H117" s="512">
        <v>9903.19</v>
      </c>
      <c r="I117" s="512">
        <v>9903.19</v>
      </c>
      <c r="J117" s="512">
        <v>9903.19</v>
      </c>
      <c r="K117" s="268">
        <f>TBL_Roofing6730[[#This Row],[Single property]]+TBL_Roofing6730[[#This Row],[51+ properties]]+TBL_Roofing6730[[#This Row],[26-50 properties]]+TBL_Roofing6730[[#This Row],[11-25 properties]]+TBL_Roofing6730[[#This Row],[2-10 properties]]</f>
        <v>49515.950000000004</v>
      </c>
      <c r="L117" s="273"/>
      <c r="M117" s="274"/>
      <c r="N117" s="274"/>
      <c r="O117" s="274"/>
      <c r="P117" s="274"/>
      <c r="Q117" s="274"/>
      <c r="R117" s="274"/>
      <c r="S117" s="274"/>
      <c r="T117" s="274"/>
      <c r="U117" s="274"/>
      <c r="V117" s="274"/>
      <c r="W117" s="275"/>
    </row>
    <row r="118" spans="1:23" s="71" customFormat="1" ht="15" thickBot="1">
      <c r="A118" s="276" t="s">
        <v>795</v>
      </c>
      <c r="B118" s="277" t="s">
        <v>819</v>
      </c>
      <c r="C118" s="277"/>
      <c r="D118" s="277" t="s">
        <v>820</v>
      </c>
      <c r="E118" s="277" t="s">
        <v>810</v>
      </c>
      <c r="F118" s="513">
        <v>10398.35</v>
      </c>
      <c r="G118" s="513">
        <v>10398.35</v>
      </c>
      <c r="H118" s="513">
        <v>10398.35</v>
      </c>
      <c r="I118" s="513">
        <v>10398.35</v>
      </c>
      <c r="J118" s="513">
        <v>10398.35</v>
      </c>
      <c r="K118" s="268">
        <f>TBL_Roofing6730[[#This Row],[Single property]]+TBL_Roofing6730[[#This Row],[51+ properties]]+TBL_Roofing6730[[#This Row],[26-50 properties]]+TBL_Roofing6730[[#This Row],[11-25 properties]]+TBL_Roofing6730[[#This Row],[2-10 properties]]</f>
        <v>51991.75</v>
      </c>
      <c r="L118" s="278"/>
      <c r="M118" s="279"/>
      <c r="N118" s="279"/>
      <c r="O118" s="279"/>
      <c r="P118" s="279"/>
      <c r="Q118" s="279"/>
      <c r="R118" s="279"/>
      <c r="S118" s="279"/>
      <c r="T118" s="279"/>
      <c r="U118" s="279"/>
      <c r="V118" s="279"/>
      <c r="W118" s="280"/>
    </row>
    <row r="119" spans="1:23" s="71" customFormat="1" ht="15" thickBot="1">
      <c r="A119" s="265" t="s">
        <v>795</v>
      </c>
      <c r="B119" s="266" t="s">
        <v>804</v>
      </c>
      <c r="C119" s="266"/>
      <c r="D119" s="266" t="s">
        <v>821</v>
      </c>
      <c r="E119" s="266" t="s">
        <v>806</v>
      </c>
      <c r="F119" s="511">
        <v>2829.78</v>
      </c>
      <c r="G119" s="511">
        <v>2829.78</v>
      </c>
      <c r="H119" s="511">
        <v>2829.78</v>
      </c>
      <c r="I119" s="511">
        <v>2829.78</v>
      </c>
      <c r="J119" s="511">
        <v>2829.78</v>
      </c>
      <c r="K119" s="268">
        <f>TBL_Roofing6730[[#This Row],[Single property]]+TBL_Roofing6730[[#This Row],[51+ properties]]+TBL_Roofing6730[[#This Row],[26-50 properties]]+TBL_Roofing6730[[#This Row],[11-25 properties]]+TBL_Roofing6730[[#This Row],[2-10 properties]]</f>
        <v>14148.900000000001</v>
      </c>
      <c r="L119" s="269"/>
      <c r="M119" s="267"/>
      <c r="N119" s="267"/>
      <c r="O119" s="267"/>
      <c r="P119" s="267"/>
      <c r="Q119" s="267"/>
      <c r="R119" s="267"/>
      <c r="S119" s="267"/>
      <c r="T119" s="267"/>
      <c r="U119" s="267"/>
      <c r="V119" s="267"/>
      <c r="W119" s="270"/>
    </row>
    <row r="120" spans="1:23" s="71" customFormat="1" ht="15" thickBot="1">
      <c r="A120" s="271" t="s">
        <v>795</v>
      </c>
      <c r="B120" s="272" t="s">
        <v>804</v>
      </c>
      <c r="C120" s="272"/>
      <c r="D120" s="272" t="s">
        <v>821</v>
      </c>
      <c r="E120" s="272" t="s">
        <v>807</v>
      </c>
      <c r="F120" s="512">
        <v>4716.3</v>
      </c>
      <c r="G120" s="512">
        <v>4716.3</v>
      </c>
      <c r="H120" s="512">
        <v>4716.3</v>
      </c>
      <c r="I120" s="512">
        <v>4716.3</v>
      </c>
      <c r="J120" s="512">
        <v>4716.3</v>
      </c>
      <c r="K120" s="268">
        <f>TBL_Roofing6730[[#This Row],[Single property]]+TBL_Roofing6730[[#This Row],[51+ properties]]+TBL_Roofing6730[[#This Row],[26-50 properties]]+TBL_Roofing6730[[#This Row],[11-25 properties]]+TBL_Roofing6730[[#This Row],[2-10 properties]]</f>
        <v>23581.5</v>
      </c>
      <c r="L120" s="273"/>
      <c r="M120" s="274"/>
      <c r="N120" s="274"/>
      <c r="O120" s="274"/>
      <c r="P120" s="274"/>
      <c r="Q120" s="274"/>
      <c r="R120" s="274"/>
      <c r="S120" s="274"/>
      <c r="T120" s="274"/>
      <c r="U120" s="274"/>
      <c r="V120" s="274"/>
      <c r="W120" s="275"/>
    </row>
    <row r="121" spans="1:23" s="71" customFormat="1" ht="15" thickBot="1">
      <c r="A121" s="271" t="s">
        <v>795</v>
      </c>
      <c r="B121" s="272" t="s">
        <v>804</v>
      </c>
      <c r="C121" s="272"/>
      <c r="D121" s="272" t="s">
        <v>821</v>
      </c>
      <c r="E121" s="272" t="s">
        <v>808</v>
      </c>
      <c r="F121" s="512">
        <v>6602.82</v>
      </c>
      <c r="G121" s="512">
        <v>6602.82</v>
      </c>
      <c r="H121" s="512">
        <v>6602.82</v>
      </c>
      <c r="I121" s="512">
        <v>6602.82</v>
      </c>
      <c r="J121" s="512">
        <v>6602.82</v>
      </c>
      <c r="K121" s="268">
        <f>TBL_Roofing6730[[#This Row],[Single property]]+TBL_Roofing6730[[#This Row],[51+ properties]]+TBL_Roofing6730[[#This Row],[26-50 properties]]+TBL_Roofing6730[[#This Row],[11-25 properties]]+TBL_Roofing6730[[#This Row],[2-10 properties]]</f>
        <v>33014.1</v>
      </c>
      <c r="L121" s="273"/>
      <c r="M121" s="274"/>
      <c r="N121" s="274"/>
      <c r="O121" s="274"/>
      <c r="P121" s="274"/>
      <c r="Q121" s="274"/>
      <c r="R121" s="274"/>
      <c r="S121" s="274"/>
      <c r="T121" s="274"/>
      <c r="U121" s="274"/>
      <c r="V121" s="274"/>
      <c r="W121" s="275"/>
    </row>
    <row r="122" spans="1:23" s="71" customFormat="1" ht="15" thickBot="1">
      <c r="A122" s="271" t="s">
        <v>795</v>
      </c>
      <c r="B122" s="272" t="s">
        <v>804</v>
      </c>
      <c r="C122" s="272"/>
      <c r="D122" s="272" t="s">
        <v>821</v>
      </c>
      <c r="E122" s="272" t="s">
        <v>809</v>
      </c>
      <c r="F122" s="512">
        <v>9432.61</v>
      </c>
      <c r="G122" s="512">
        <v>9432.61</v>
      </c>
      <c r="H122" s="512">
        <v>9432.61</v>
      </c>
      <c r="I122" s="512">
        <v>9432.61</v>
      </c>
      <c r="J122" s="512">
        <v>9432.61</v>
      </c>
      <c r="K122" s="268">
        <f>TBL_Roofing6730[[#This Row],[Single property]]+TBL_Roofing6730[[#This Row],[51+ properties]]+TBL_Roofing6730[[#This Row],[26-50 properties]]+TBL_Roofing6730[[#This Row],[11-25 properties]]+TBL_Roofing6730[[#This Row],[2-10 properties]]</f>
        <v>47163.05</v>
      </c>
      <c r="L122" s="273"/>
      <c r="M122" s="274"/>
      <c r="N122" s="274"/>
      <c r="O122" s="274"/>
      <c r="P122" s="274"/>
      <c r="Q122" s="274"/>
      <c r="R122" s="274"/>
      <c r="S122" s="274"/>
      <c r="T122" s="274"/>
      <c r="U122" s="274"/>
      <c r="V122" s="274"/>
      <c r="W122" s="275"/>
    </row>
    <row r="123" spans="1:23" s="71" customFormat="1" ht="15" thickBot="1">
      <c r="A123" s="281" t="s">
        <v>795</v>
      </c>
      <c r="B123" s="282" t="s">
        <v>804</v>
      </c>
      <c r="C123" s="282"/>
      <c r="D123" s="282" t="s">
        <v>821</v>
      </c>
      <c r="E123" s="282" t="s">
        <v>810</v>
      </c>
      <c r="F123" s="514">
        <v>9904.24</v>
      </c>
      <c r="G123" s="514">
        <v>9904.24</v>
      </c>
      <c r="H123" s="514">
        <v>9904.24</v>
      </c>
      <c r="I123" s="514">
        <v>9904.24</v>
      </c>
      <c r="J123" s="514">
        <v>9904.24</v>
      </c>
      <c r="K123" s="268">
        <f>TBL_Roofing6730[[#This Row],[Single property]]+TBL_Roofing6730[[#This Row],[51+ properties]]+TBL_Roofing6730[[#This Row],[26-50 properties]]+TBL_Roofing6730[[#This Row],[11-25 properties]]+TBL_Roofing6730[[#This Row],[2-10 properties]]</f>
        <v>49521.2</v>
      </c>
      <c r="L123" s="278"/>
      <c r="M123" s="279"/>
      <c r="N123" s="279"/>
      <c r="O123" s="279"/>
      <c r="P123" s="279"/>
      <c r="Q123" s="279"/>
      <c r="R123" s="279"/>
      <c r="S123" s="279"/>
      <c r="T123" s="279"/>
      <c r="U123" s="279"/>
      <c r="V123" s="279"/>
      <c r="W123" s="280"/>
    </row>
    <row r="124" spans="1:23" s="71" customFormat="1" ht="15" thickBot="1">
      <c r="A124" s="283" t="s">
        <v>795</v>
      </c>
      <c r="B124" s="284" t="s">
        <v>811</v>
      </c>
      <c r="C124" s="284"/>
      <c r="D124" s="284" t="s">
        <v>821</v>
      </c>
      <c r="E124" s="284" t="s">
        <v>806</v>
      </c>
      <c r="F124" s="515">
        <v>2829.78</v>
      </c>
      <c r="G124" s="515">
        <v>2829.78</v>
      </c>
      <c r="H124" s="515">
        <v>2829.78</v>
      </c>
      <c r="I124" s="515">
        <v>2829.78</v>
      </c>
      <c r="J124" s="515">
        <v>2829.78</v>
      </c>
      <c r="K124" s="268">
        <f>TBL_Roofing6730[[#This Row],[Single property]]+TBL_Roofing6730[[#This Row],[51+ properties]]+TBL_Roofing6730[[#This Row],[26-50 properties]]+TBL_Roofing6730[[#This Row],[11-25 properties]]+TBL_Roofing6730[[#This Row],[2-10 properties]]</f>
        <v>14148.900000000001</v>
      </c>
      <c r="L124" s="269"/>
      <c r="M124" s="267"/>
      <c r="N124" s="267"/>
      <c r="O124" s="267"/>
      <c r="P124" s="267"/>
      <c r="Q124" s="267"/>
      <c r="R124" s="267"/>
      <c r="S124" s="267"/>
      <c r="T124" s="267"/>
      <c r="U124" s="267"/>
      <c r="V124" s="267"/>
      <c r="W124" s="270"/>
    </row>
    <row r="125" spans="1:23" s="71" customFormat="1" ht="15" thickBot="1">
      <c r="A125" s="271" t="s">
        <v>795</v>
      </c>
      <c r="B125" s="272" t="s">
        <v>811</v>
      </c>
      <c r="C125" s="272"/>
      <c r="D125" s="272" t="s">
        <v>821</v>
      </c>
      <c r="E125" s="272" t="s">
        <v>807</v>
      </c>
      <c r="F125" s="512">
        <v>4716.3</v>
      </c>
      <c r="G125" s="512">
        <v>4716.3</v>
      </c>
      <c r="H125" s="512">
        <v>4716.3</v>
      </c>
      <c r="I125" s="512">
        <v>4716.3</v>
      </c>
      <c r="J125" s="512">
        <v>4716.3</v>
      </c>
      <c r="K125" s="268">
        <f>TBL_Roofing6730[[#This Row],[Single property]]+TBL_Roofing6730[[#This Row],[51+ properties]]+TBL_Roofing6730[[#This Row],[26-50 properties]]+TBL_Roofing6730[[#This Row],[11-25 properties]]+TBL_Roofing6730[[#This Row],[2-10 properties]]</f>
        <v>23581.5</v>
      </c>
      <c r="L125" s="273"/>
      <c r="M125" s="274"/>
      <c r="N125" s="274"/>
      <c r="O125" s="274"/>
      <c r="P125" s="274"/>
      <c r="Q125" s="274"/>
      <c r="R125" s="274"/>
      <c r="S125" s="274"/>
      <c r="T125" s="274"/>
      <c r="U125" s="274"/>
      <c r="V125" s="274"/>
      <c r="W125" s="275"/>
    </row>
    <row r="126" spans="1:23" s="71" customFormat="1" ht="15" thickBot="1">
      <c r="A126" s="271" t="s">
        <v>795</v>
      </c>
      <c r="B126" s="272" t="s">
        <v>811</v>
      </c>
      <c r="C126" s="272"/>
      <c r="D126" s="272" t="s">
        <v>821</v>
      </c>
      <c r="E126" s="272" t="s">
        <v>808</v>
      </c>
      <c r="F126" s="512">
        <v>6602.82</v>
      </c>
      <c r="G126" s="512">
        <v>6602.82</v>
      </c>
      <c r="H126" s="512">
        <v>6602.82</v>
      </c>
      <c r="I126" s="512">
        <v>6602.82</v>
      </c>
      <c r="J126" s="512">
        <v>6602.82</v>
      </c>
      <c r="K126" s="268">
        <f>TBL_Roofing6730[[#This Row],[Single property]]+TBL_Roofing6730[[#This Row],[51+ properties]]+TBL_Roofing6730[[#This Row],[26-50 properties]]+TBL_Roofing6730[[#This Row],[11-25 properties]]+TBL_Roofing6730[[#This Row],[2-10 properties]]</f>
        <v>33014.1</v>
      </c>
      <c r="L126" s="273"/>
      <c r="M126" s="274"/>
      <c r="N126" s="274"/>
      <c r="O126" s="274"/>
      <c r="P126" s="274"/>
      <c r="Q126" s="274"/>
      <c r="R126" s="274"/>
      <c r="S126" s="274"/>
      <c r="T126" s="274"/>
      <c r="U126" s="274"/>
      <c r="V126" s="274"/>
      <c r="W126" s="275"/>
    </row>
    <row r="127" spans="1:23" s="71" customFormat="1" ht="15" thickBot="1">
      <c r="A127" s="271" t="s">
        <v>795</v>
      </c>
      <c r="B127" s="272" t="s">
        <v>811</v>
      </c>
      <c r="C127" s="272"/>
      <c r="D127" s="272" t="s">
        <v>821</v>
      </c>
      <c r="E127" s="272" t="s">
        <v>809</v>
      </c>
      <c r="F127" s="512">
        <v>9432.61</v>
      </c>
      <c r="G127" s="512">
        <v>9432.61</v>
      </c>
      <c r="H127" s="512">
        <v>9432.61</v>
      </c>
      <c r="I127" s="512">
        <v>9432.61</v>
      </c>
      <c r="J127" s="512">
        <v>9432.61</v>
      </c>
      <c r="K127" s="268">
        <f>TBL_Roofing6730[[#This Row],[Single property]]+TBL_Roofing6730[[#This Row],[51+ properties]]+TBL_Roofing6730[[#This Row],[26-50 properties]]+TBL_Roofing6730[[#This Row],[11-25 properties]]+TBL_Roofing6730[[#This Row],[2-10 properties]]</f>
        <v>47163.05</v>
      </c>
      <c r="L127" s="273"/>
      <c r="M127" s="274"/>
      <c r="N127" s="274"/>
      <c r="O127" s="274"/>
      <c r="P127" s="274"/>
      <c r="Q127" s="274"/>
      <c r="R127" s="274"/>
      <c r="S127" s="274"/>
      <c r="T127" s="274"/>
      <c r="U127" s="274"/>
      <c r="V127" s="274"/>
      <c r="W127" s="275"/>
    </row>
    <row r="128" spans="1:23" s="71" customFormat="1" ht="15" thickBot="1">
      <c r="A128" s="276" t="s">
        <v>795</v>
      </c>
      <c r="B128" s="277" t="s">
        <v>811</v>
      </c>
      <c r="C128" s="277"/>
      <c r="D128" s="277" t="s">
        <v>821</v>
      </c>
      <c r="E128" s="277" t="s">
        <v>810</v>
      </c>
      <c r="F128" s="513">
        <v>9904.24</v>
      </c>
      <c r="G128" s="513">
        <v>9904.24</v>
      </c>
      <c r="H128" s="513">
        <v>9904.24</v>
      </c>
      <c r="I128" s="513">
        <v>9904.24</v>
      </c>
      <c r="J128" s="513">
        <v>9904.24</v>
      </c>
      <c r="K128" s="268">
        <f>TBL_Roofing6730[[#This Row],[Single property]]+TBL_Roofing6730[[#This Row],[51+ properties]]+TBL_Roofing6730[[#This Row],[26-50 properties]]+TBL_Roofing6730[[#This Row],[11-25 properties]]+TBL_Roofing6730[[#This Row],[2-10 properties]]</f>
        <v>49521.2</v>
      </c>
      <c r="L128" s="278"/>
      <c r="M128" s="279"/>
      <c r="N128" s="279"/>
      <c r="O128" s="279"/>
      <c r="P128" s="279"/>
      <c r="Q128" s="279"/>
      <c r="R128" s="279"/>
      <c r="S128" s="279"/>
      <c r="T128" s="279"/>
      <c r="U128" s="279"/>
      <c r="V128" s="279"/>
      <c r="W128" s="280"/>
    </row>
    <row r="129" spans="1:26" s="71" customFormat="1" ht="15" thickBot="1">
      <c r="A129" s="265" t="s">
        <v>795</v>
      </c>
      <c r="B129" s="266" t="s">
        <v>812</v>
      </c>
      <c r="C129" s="266"/>
      <c r="D129" s="266" t="s">
        <v>821</v>
      </c>
      <c r="E129" s="266" t="s">
        <v>806</v>
      </c>
      <c r="F129" s="511">
        <v>2829.78</v>
      </c>
      <c r="G129" s="511">
        <v>2829.78</v>
      </c>
      <c r="H129" s="511">
        <v>2829.78</v>
      </c>
      <c r="I129" s="511">
        <v>2829.78</v>
      </c>
      <c r="J129" s="511">
        <v>2829.78</v>
      </c>
      <c r="K129" s="268">
        <f>TBL_Roofing6730[[#This Row],[Single property]]+TBL_Roofing6730[[#This Row],[51+ properties]]+TBL_Roofing6730[[#This Row],[26-50 properties]]+TBL_Roofing6730[[#This Row],[11-25 properties]]+TBL_Roofing6730[[#This Row],[2-10 properties]]</f>
        <v>14148.900000000001</v>
      </c>
      <c r="L129" s="269"/>
      <c r="M129" s="267"/>
      <c r="N129" s="267"/>
      <c r="O129" s="267"/>
      <c r="P129" s="267"/>
      <c r="Q129" s="267"/>
      <c r="R129" s="267"/>
      <c r="S129" s="267"/>
      <c r="T129" s="267"/>
      <c r="U129" s="267"/>
      <c r="V129" s="267"/>
      <c r="W129" s="270"/>
    </row>
    <row r="130" spans="1:26" s="71" customFormat="1" ht="15" thickBot="1">
      <c r="A130" s="271" t="s">
        <v>795</v>
      </c>
      <c r="B130" s="272" t="s">
        <v>812</v>
      </c>
      <c r="C130" s="272"/>
      <c r="D130" s="272" t="s">
        <v>821</v>
      </c>
      <c r="E130" s="272" t="s">
        <v>807</v>
      </c>
      <c r="F130" s="512">
        <v>4716.3</v>
      </c>
      <c r="G130" s="512">
        <v>4716.3</v>
      </c>
      <c r="H130" s="512">
        <v>4716.3</v>
      </c>
      <c r="I130" s="512">
        <v>4716.3</v>
      </c>
      <c r="J130" s="512">
        <v>4716.3</v>
      </c>
      <c r="K130" s="268">
        <f>TBL_Roofing6730[[#This Row],[Single property]]+TBL_Roofing6730[[#This Row],[51+ properties]]+TBL_Roofing6730[[#This Row],[26-50 properties]]+TBL_Roofing6730[[#This Row],[11-25 properties]]+TBL_Roofing6730[[#This Row],[2-10 properties]]</f>
        <v>23581.5</v>
      </c>
      <c r="L130" s="273"/>
      <c r="M130" s="274"/>
      <c r="N130" s="274"/>
      <c r="O130" s="274"/>
      <c r="P130" s="274"/>
      <c r="Q130" s="274"/>
      <c r="R130" s="274"/>
      <c r="S130" s="274"/>
      <c r="T130" s="274"/>
      <c r="U130" s="274"/>
      <c r="V130" s="274"/>
      <c r="W130" s="275"/>
    </row>
    <row r="131" spans="1:26" s="71" customFormat="1" ht="15" thickBot="1">
      <c r="A131" s="271" t="s">
        <v>795</v>
      </c>
      <c r="B131" s="272" t="s">
        <v>812</v>
      </c>
      <c r="C131" s="272"/>
      <c r="D131" s="272" t="s">
        <v>821</v>
      </c>
      <c r="E131" s="272" t="s">
        <v>808</v>
      </c>
      <c r="F131" s="512">
        <v>6602.82</v>
      </c>
      <c r="G131" s="512">
        <v>6602.82</v>
      </c>
      <c r="H131" s="512">
        <v>6602.82</v>
      </c>
      <c r="I131" s="512">
        <v>6602.82</v>
      </c>
      <c r="J131" s="512">
        <v>6602.82</v>
      </c>
      <c r="K131" s="268">
        <f>TBL_Roofing6730[[#This Row],[Single property]]+TBL_Roofing6730[[#This Row],[51+ properties]]+TBL_Roofing6730[[#This Row],[26-50 properties]]+TBL_Roofing6730[[#This Row],[11-25 properties]]+TBL_Roofing6730[[#This Row],[2-10 properties]]</f>
        <v>33014.1</v>
      </c>
      <c r="L131" s="273"/>
      <c r="M131" s="274"/>
      <c r="N131" s="274"/>
      <c r="O131" s="274"/>
      <c r="P131" s="274"/>
      <c r="Q131" s="274"/>
      <c r="R131" s="274"/>
      <c r="S131" s="274"/>
      <c r="T131" s="274"/>
      <c r="U131" s="274"/>
      <c r="V131" s="274"/>
      <c r="W131" s="275"/>
    </row>
    <row r="132" spans="1:26" s="71" customFormat="1" ht="15" thickBot="1">
      <c r="A132" s="271" t="s">
        <v>795</v>
      </c>
      <c r="B132" s="272" t="s">
        <v>812</v>
      </c>
      <c r="C132" s="272"/>
      <c r="D132" s="272" t="s">
        <v>821</v>
      </c>
      <c r="E132" s="272" t="s">
        <v>809</v>
      </c>
      <c r="F132" s="512">
        <v>9432.61</v>
      </c>
      <c r="G132" s="512">
        <v>9432.61</v>
      </c>
      <c r="H132" s="512">
        <v>9432.61</v>
      </c>
      <c r="I132" s="512">
        <v>9432.61</v>
      </c>
      <c r="J132" s="512">
        <v>9432.61</v>
      </c>
      <c r="K132" s="268">
        <f>TBL_Roofing6730[[#This Row],[Single property]]+TBL_Roofing6730[[#This Row],[51+ properties]]+TBL_Roofing6730[[#This Row],[26-50 properties]]+TBL_Roofing6730[[#This Row],[11-25 properties]]+TBL_Roofing6730[[#This Row],[2-10 properties]]</f>
        <v>47163.05</v>
      </c>
      <c r="L132" s="273"/>
      <c r="M132" s="274"/>
      <c r="N132" s="274"/>
      <c r="O132" s="274"/>
      <c r="P132" s="274"/>
      <c r="Q132" s="274"/>
      <c r="R132" s="274"/>
      <c r="S132" s="274"/>
      <c r="T132" s="274"/>
      <c r="U132" s="274"/>
      <c r="V132" s="274"/>
      <c r="W132" s="275"/>
    </row>
    <row r="133" spans="1:26" s="71" customFormat="1" ht="15" thickBot="1">
      <c r="A133" s="281" t="s">
        <v>795</v>
      </c>
      <c r="B133" s="282" t="s">
        <v>812</v>
      </c>
      <c r="C133" s="282"/>
      <c r="D133" s="282" t="s">
        <v>821</v>
      </c>
      <c r="E133" s="282" t="s">
        <v>810</v>
      </c>
      <c r="F133" s="514">
        <v>9904.24</v>
      </c>
      <c r="G133" s="514">
        <v>9904.24</v>
      </c>
      <c r="H133" s="514">
        <v>9904.24</v>
      </c>
      <c r="I133" s="514">
        <v>9904.24</v>
      </c>
      <c r="J133" s="514">
        <v>9904.24</v>
      </c>
      <c r="K133" s="268">
        <f>TBL_Roofing6730[[#This Row],[Single property]]+TBL_Roofing6730[[#This Row],[51+ properties]]+TBL_Roofing6730[[#This Row],[26-50 properties]]+TBL_Roofing6730[[#This Row],[11-25 properties]]+TBL_Roofing6730[[#This Row],[2-10 properties]]</f>
        <v>49521.2</v>
      </c>
      <c r="L133" s="278"/>
      <c r="M133" s="279"/>
      <c r="N133" s="279"/>
      <c r="O133" s="279"/>
      <c r="P133" s="279"/>
      <c r="Q133" s="279"/>
      <c r="R133" s="279"/>
      <c r="S133" s="279"/>
      <c r="T133" s="279"/>
      <c r="U133" s="279"/>
      <c r="V133" s="279"/>
      <c r="W133" s="280"/>
      <c r="Z133"/>
    </row>
    <row r="134" spans="1:26" s="71" customFormat="1" ht="15" thickBot="1">
      <c r="A134" s="283" t="s">
        <v>795</v>
      </c>
      <c r="B134" s="284" t="s">
        <v>813</v>
      </c>
      <c r="C134" s="284"/>
      <c r="D134" s="284" t="s">
        <v>821</v>
      </c>
      <c r="E134" s="284" t="s">
        <v>806</v>
      </c>
      <c r="F134" s="515">
        <v>2829.78</v>
      </c>
      <c r="G134" s="515">
        <v>2829.78</v>
      </c>
      <c r="H134" s="515">
        <v>2829.78</v>
      </c>
      <c r="I134" s="515">
        <v>2829.78</v>
      </c>
      <c r="J134" s="515">
        <v>2829.78</v>
      </c>
      <c r="K134" s="268">
        <f>TBL_Roofing6730[[#This Row],[Single property]]+TBL_Roofing6730[[#This Row],[51+ properties]]+TBL_Roofing6730[[#This Row],[26-50 properties]]+TBL_Roofing6730[[#This Row],[11-25 properties]]+TBL_Roofing6730[[#This Row],[2-10 properties]]</f>
        <v>14148.900000000001</v>
      </c>
      <c r="L134" s="273"/>
      <c r="M134" s="274"/>
      <c r="N134" s="274"/>
      <c r="O134" s="274"/>
      <c r="P134" s="274"/>
      <c r="Q134" s="274"/>
      <c r="R134" s="274"/>
      <c r="S134" s="274"/>
      <c r="T134" s="274"/>
      <c r="U134" s="274"/>
      <c r="V134" s="274"/>
      <c r="W134" s="274"/>
    </row>
    <row r="135" spans="1:26" s="71" customFormat="1" ht="15" thickBot="1">
      <c r="A135" s="271" t="s">
        <v>795</v>
      </c>
      <c r="B135" s="272" t="s">
        <v>813</v>
      </c>
      <c r="C135" s="272"/>
      <c r="D135" s="272" t="s">
        <v>821</v>
      </c>
      <c r="E135" s="272" t="s">
        <v>807</v>
      </c>
      <c r="F135" s="512">
        <v>4716.3</v>
      </c>
      <c r="G135" s="512">
        <v>4716.3</v>
      </c>
      <c r="H135" s="512">
        <v>4716.3</v>
      </c>
      <c r="I135" s="512">
        <v>4716.3</v>
      </c>
      <c r="J135" s="512">
        <v>4716.3</v>
      </c>
      <c r="K135" s="268">
        <f>TBL_Roofing6730[[#This Row],[Single property]]+TBL_Roofing6730[[#This Row],[51+ properties]]+TBL_Roofing6730[[#This Row],[26-50 properties]]+TBL_Roofing6730[[#This Row],[11-25 properties]]+TBL_Roofing6730[[#This Row],[2-10 properties]]</f>
        <v>23581.5</v>
      </c>
      <c r="L135" s="273"/>
      <c r="M135" s="274"/>
      <c r="N135" s="274"/>
      <c r="O135" s="274"/>
      <c r="P135" s="274"/>
      <c r="Q135" s="274"/>
      <c r="R135" s="274"/>
      <c r="S135" s="274"/>
      <c r="T135" s="274"/>
      <c r="U135" s="274"/>
      <c r="V135" s="274"/>
      <c r="W135" s="274"/>
    </row>
    <row r="136" spans="1:26" s="71" customFormat="1" ht="15" thickBot="1">
      <c r="A136" s="271" t="s">
        <v>795</v>
      </c>
      <c r="B136" s="272" t="s">
        <v>813</v>
      </c>
      <c r="C136" s="272"/>
      <c r="D136" s="272" t="s">
        <v>821</v>
      </c>
      <c r="E136" s="272" t="s">
        <v>808</v>
      </c>
      <c r="F136" s="512">
        <v>6602.82</v>
      </c>
      <c r="G136" s="512">
        <v>6602.82</v>
      </c>
      <c r="H136" s="512">
        <v>6602.82</v>
      </c>
      <c r="I136" s="512">
        <v>6602.82</v>
      </c>
      <c r="J136" s="512">
        <v>6602.82</v>
      </c>
      <c r="K136" s="268">
        <f>TBL_Roofing6730[[#This Row],[Single property]]+TBL_Roofing6730[[#This Row],[51+ properties]]+TBL_Roofing6730[[#This Row],[26-50 properties]]+TBL_Roofing6730[[#This Row],[11-25 properties]]+TBL_Roofing6730[[#This Row],[2-10 properties]]</f>
        <v>33014.1</v>
      </c>
      <c r="L136" s="273"/>
      <c r="M136" s="274"/>
      <c r="N136" s="274"/>
      <c r="O136" s="274"/>
      <c r="P136" s="274"/>
      <c r="Q136" s="274"/>
      <c r="R136" s="274"/>
      <c r="S136" s="274"/>
      <c r="T136" s="274"/>
      <c r="U136" s="274"/>
      <c r="V136" s="274"/>
      <c r="W136" s="274"/>
    </row>
    <row r="137" spans="1:26" s="71" customFormat="1" ht="15" thickBot="1">
      <c r="A137" s="271" t="s">
        <v>795</v>
      </c>
      <c r="B137" s="272" t="s">
        <v>813</v>
      </c>
      <c r="C137" s="272"/>
      <c r="D137" s="272" t="s">
        <v>821</v>
      </c>
      <c r="E137" s="272" t="s">
        <v>809</v>
      </c>
      <c r="F137" s="512">
        <v>9432.61</v>
      </c>
      <c r="G137" s="512">
        <v>9432.61</v>
      </c>
      <c r="H137" s="512">
        <v>9432.61</v>
      </c>
      <c r="I137" s="512">
        <v>9432.61</v>
      </c>
      <c r="J137" s="512">
        <v>9432.61</v>
      </c>
      <c r="K137" s="268">
        <f>TBL_Roofing6730[[#This Row],[Single property]]+TBL_Roofing6730[[#This Row],[51+ properties]]+TBL_Roofing6730[[#This Row],[26-50 properties]]+TBL_Roofing6730[[#This Row],[11-25 properties]]+TBL_Roofing6730[[#This Row],[2-10 properties]]</f>
        <v>47163.05</v>
      </c>
      <c r="L137" s="273"/>
      <c r="M137" s="274"/>
      <c r="N137" s="274"/>
      <c r="O137" s="274"/>
      <c r="P137" s="274"/>
      <c r="Q137" s="274"/>
      <c r="R137" s="274"/>
      <c r="S137" s="274"/>
      <c r="T137" s="274"/>
      <c r="U137" s="274"/>
      <c r="V137" s="274"/>
      <c r="W137" s="274"/>
    </row>
    <row r="138" spans="1:26" s="71" customFormat="1" ht="15" thickBot="1">
      <c r="A138" s="276" t="s">
        <v>795</v>
      </c>
      <c r="B138" s="277" t="s">
        <v>813</v>
      </c>
      <c r="C138" s="277"/>
      <c r="D138" s="277" t="s">
        <v>821</v>
      </c>
      <c r="E138" s="277" t="s">
        <v>810</v>
      </c>
      <c r="F138" s="513">
        <v>9904.24</v>
      </c>
      <c r="G138" s="513">
        <v>9904.24</v>
      </c>
      <c r="H138" s="513">
        <v>9904.24</v>
      </c>
      <c r="I138" s="513">
        <v>9904.24</v>
      </c>
      <c r="J138" s="513">
        <v>9904.24</v>
      </c>
      <c r="K138" s="268">
        <f>TBL_Roofing6730[[#This Row],[Single property]]+TBL_Roofing6730[[#This Row],[51+ properties]]+TBL_Roofing6730[[#This Row],[26-50 properties]]+TBL_Roofing6730[[#This Row],[11-25 properties]]+TBL_Roofing6730[[#This Row],[2-10 properties]]</f>
        <v>49521.2</v>
      </c>
      <c r="L138" s="285"/>
      <c r="M138" s="286"/>
      <c r="N138" s="286"/>
      <c r="O138" s="286"/>
      <c r="P138" s="286"/>
      <c r="Q138" s="286"/>
      <c r="R138" s="286"/>
      <c r="S138" s="286"/>
      <c r="T138" s="286"/>
      <c r="U138" s="286"/>
      <c r="V138" s="286"/>
      <c r="W138" s="286"/>
    </row>
    <row r="139" spans="1:26" s="71" customFormat="1" ht="15" thickBot="1">
      <c r="A139" s="265" t="s">
        <v>795</v>
      </c>
      <c r="B139" s="266" t="s">
        <v>814</v>
      </c>
      <c r="C139" s="266"/>
      <c r="D139" s="266" t="s">
        <v>821</v>
      </c>
      <c r="E139" s="266" t="s">
        <v>806</v>
      </c>
      <c r="F139" s="511">
        <v>2829.78</v>
      </c>
      <c r="G139" s="511">
        <v>2829.78</v>
      </c>
      <c r="H139" s="511">
        <v>2829.78</v>
      </c>
      <c r="I139" s="511">
        <v>2829.78</v>
      </c>
      <c r="J139" s="511">
        <v>2829.78</v>
      </c>
      <c r="K139" s="268">
        <f>TBL_Roofing6730[[#This Row],[Single property]]+TBL_Roofing6730[[#This Row],[51+ properties]]+TBL_Roofing6730[[#This Row],[26-50 properties]]+TBL_Roofing6730[[#This Row],[11-25 properties]]+TBL_Roofing6730[[#This Row],[2-10 properties]]</f>
        <v>14148.900000000001</v>
      </c>
      <c r="L139" s="269"/>
      <c r="M139" s="267"/>
      <c r="N139" s="267"/>
      <c r="O139" s="267"/>
      <c r="P139" s="267"/>
      <c r="Q139" s="267"/>
      <c r="R139" s="267"/>
      <c r="S139" s="267"/>
      <c r="T139" s="267"/>
      <c r="U139" s="267"/>
      <c r="V139" s="267"/>
      <c r="W139" s="270"/>
    </row>
    <row r="140" spans="1:26" s="71" customFormat="1" ht="15" thickBot="1">
      <c r="A140" s="271" t="s">
        <v>795</v>
      </c>
      <c r="B140" s="272" t="s">
        <v>814</v>
      </c>
      <c r="C140" s="272"/>
      <c r="D140" s="272" t="s">
        <v>821</v>
      </c>
      <c r="E140" s="272" t="s">
        <v>807</v>
      </c>
      <c r="F140" s="512">
        <v>4716.3</v>
      </c>
      <c r="G140" s="512">
        <v>4716.3</v>
      </c>
      <c r="H140" s="512">
        <v>4716.3</v>
      </c>
      <c r="I140" s="512">
        <v>4716.3</v>
      </c>
      <c r="J140" s="512">
        <v>4716.3</v>
      </c>
      <c r="K140" s="268">
        <f>TBL_Roofing6730[[#This Row],[Single property]]+TBL_Roofing6730[[#This Row],[51+ properties]]+TBL_Roofing6730[[#This Row],[26-50 properties]]+TBL_Roofing6730[[#This Row],[11-25 properties]]+TBL_Roofing6730[[#This Row],[2-10 properties]]</f>
        <v>23581.5</v>
      </c>
      <c r="L140" s="273"/>
      <c r="M140" s="274"/>
      <c r="N140" s="274"/>
      <c r="O140" s="274"/>
      <c r="P140" s="274"/>
      <c r="Q140" s="274"/>
      <c r="R140" s="274"/>
      <c r="S140" s="274"/>
      <c r="T140" s="274"/>
      <c r="U140" s="274"/>
      <c r="V140" s="274"/>
      <c r="W140" s="275"/>
    </row>
    <row r="141" spans="1:26" s="71" customFormat="1" ht="15" thickBot="1">
      <c r="A141" s="271" t="s">
        <v>795</v>
      </c>
      <c r="B141" s="272" t="s">
        <v>814</v>
      </c>
      <c r="C141" s="272"/>
      <c r="D141" s="272" t="s">
        <v>821</v>
      </c>
      <c r="E141" s="272" t="s">
        <v>808</v>
      </c>
      <c r="F141" s="512">
        <v>6602.82</v>
      </c>
      <c r="G141" s="512">
        <v>6602.82</v>
      </c>
      <c r="H141" s="512">
        <v>6602.82</v>
      </c>
      <c r="I141" s="512">
        <v>6602.82</v>
      </c>
      <c r="J141" s="512">
        <v>6602.82</v>
      </c>
      <c r="K141" s="268">
        <f>TBL_Roofing6730[[#This Row],[Single property]]+TBL_Roofing6730[[#This Row],[51+ properties]]+TBL_Roofing6730[[#This Row],[26-50 properties]]+TBL_Roofing6730[[#This Row],[11-25 properties]]+TBL_Roofing6730[[#This Row],[2-10 properties]]</f>
        <v>33014.1</v>
      </c>
      <c r="L141" s="273"/>
      <c r="M141" s="274"/>
      <c r="N141" s="274"/>
      <c r="O141" s="274"/>
      <c r="P141" s="274"/>
      <c r="Q141" s="274"/>
      <c r="R141" s="274"/>
      <c r="S141" s="274"/>
      <c r="T141" s="274"/>
      <c r="U141" s="274"/>
      <c r="V141" s="274"/>
      <c r="W141" s="275"/>
    </row>
    <row r="142" spans="1:26" s="71" customFormat="1" ht="15" thickBot="1">
      <c r="A142" s="271" t="s">
        <v>795</v>
      </c>
      <c r="B142" s="272" t="s">
        <v>814</v>
      </c>
      <c r="C142" s="272"/>
      <c r="D142" s="272" t="s">
        <v>821</v>
      </c>
      <c r="E142" s="272" t="s">
        <v>809</v>
      </c>
      <c r="F142" s="512">
        <v>9432.61</v>
      </c>
      <c r="G142" s="512">
        <v>9432.61</v>
      </c>
      <c r="H142" s="512">
        <v>9432.61</v>
      </c>
      <c r="I142" s="512">
        <v>9432.61</v>
      </c>
      <c r="J142" s="512">
        <v>9432.61</v>
      </c>
      <c r="K142" s="268">
        <f>TBL_Roofing6730[[#This Row],[Single property]]+TBL_Roofing6730[[#This Row],[51+ properties]]+TBL_Roofing6730[[#This Row],[26-50 properties]]+TBL_Roofing6730[[#This Row],[11-25 properties]]+TBL_Roofing6730[[#This Row],[2-10 properties]]</f>
        <v>47163.05</v>
      </c>
      <c r="L142" s="273"/>
      <c r="M142" s="274"/>
      <c r="N142" s="274"/>
      <c r="O142" s="274"/>
      <c r="P142" s="274"/>
      <c r="Q142" s="274"/>
      <c r="R142" s="274"/>
      <c r="S142" s="274"/>
      <c r="T142" s="274"/>
      <c r="U142" s="274"/>
      <c r="V142" s="274"/>
      <c r="W142" s="275"/>
    </row>
    <row r="143" spans="1:26" s="71" customFormat="1" ht="15" thickBot="1">
      <c r="A143" s="281" t="s">
        <v>795</v>
      </c>
      <c r="B143" s="282" t="s">
        <v>814</v>
      </c>
      <c r="C143" s="282"/>
      <c r="D143" s="282" t="s">
        <v>821</v>
      </c>
      <c r="E143" s="282" t="s">
        <v>810</v>
      </c>
      <c r="F143" s="514">
        <v>9904.24</v>
      </c>
      <c r="G143" s="514">
        <v>9904.24</v>
      </c>
      <c r="H143" s="514">
        <v>9904.24</v>
      </c>
      <c r="I143" s="514">
        <v>9904.24</v>
      </c>
      <c r="J143" s="514">
        <v>9904.24</v>
      </c>
      <c r="K143" s="268">
        <f>TBL_Roofing6730[[#This Row],[Single property]]+TBL_Roofing6730[[#This Row],[51+ properties]]+TBL_Roofing6730[[#This Row],[26-50 properties]]+TBL_Roofing6730[[#This Row],[11-25 properties]]+TBL_Roofing6730[[#This Row],[2-10 properties]]</f>
        <v>49521.2</v>
      </c>
      <c r="L143" s="278"/>
      <c r="M143" s="279"/>
      <c r="N143" s="279"/>
      <c r="O143" s="279"/>
      <c r="P143" s="279"/>
      <c r="Q143" s="279"/>
      <c r="R143" s="279"/>
      <c r="S143" s="279"/>
      <c r="T143" s="279"/>
      <c r="U143" s="279"/>
      <c r="V143" s="279"/>
      <c r="W143" s="280"/>
    </row>
    <row r="144" spans="1:26" s="71" customFormat="1" ht="15" thickBot="1">
      <c r="A144" s="283" t="s">
        <v>795</v>
      </c>
      <c r="B144" s="284" t="s">
        <v>815</v>
      </c>
      <c r="C144" s="284"/>
      <c r="D144" s="284" t="s">
        <v>821</v>
      </c>
      <c r="E144" s="284" t="s">
        <v>806</v>
      </c>
      <c r="F144" s="515">
        <v>2829.78</v>
      </c>
      <c r="G144" s="515">
        <v>2829.78</v>
      </c>
      <c r="H144" s="515">
        <v>2829.78</v>
      </c>
      <c r="I144" s="515">
        <v>2829.78</v>
      </c>
      <c r="J144" s="515">
        <v>2829.78</v>
      </c>
      <c r="K144" s="268">
        <f>TBL_Roofing6730[[#This Row],[Single property]]+TBL_Roofing6730[[#This Row],[51+ properties]]+TBL_Roofing6730[[#This Row],[26-50 properties]]+TBL_Roofing6730[[#This Row],[11-25 properties]]+TBL_Roofing6730[[#This Row],[2-10 properties]]</f>
        <v>14148.900000000001</v>
      </c>
      <c r="L144" s="273"/>
      <c r="M144" s="274"/>
      <c r="N144" s="274"/>
      <c r="O144" s="274"/>
      <c r="P144" s="274"/>
      <c r="Q144" s="274"/>
      <c r="R144" s="274"/>
      <c r="S144" s="274"/>
      <c r="T144" s="274"/>
      <c r="U144" s="274"/>
      <c r="V144" s="274"/>
      <c r="W144" s="274"/>
    </row>
    <row r="145" spans="1:25" s="71" customFormat="1" ht="15" thickBot="1">
      <c r="A145" s="271" t="s">
        <v>795</v>
      </c>
      <c r="B145" s="272" t="s">
        <v>815</v>
      </c>
      <c r="C145" s="272"/>
      <c r="D145" s="272" t="s">
        <v>821</v>
      </c>
      <c r="E145" s="272" t="s">
        <v>807</v>
      </c>
      <c r="F145" s="512">
        <v>4716.3</v>
      </c>
      <c r="G145" s="512">
        <v>4716.3</v>
      </c>
      <c r="H145" s="512">
        <v>4716.3</v>
      </c>
      <c r="I145" s="512">
        <v>4716.3</v>
      </c>
      <c r="J145" s="512">
        <v>4716.3</v>
      </c>
      <c r="K145" s="268">
        <f>TBL_Roofing6730[[#This Row],[Single property]]+TBL_Roofing6730[[#This Row],[51+ properties]]+TBL_Roofing6730[[#This Row],[26-50 properties]]+TBL_Roofing6730[[#This Row],[11-25 properties]]+TBL_Roofing6730[[#This Row],[2-10 properties]]</f>
        <v>23581.5</v>
      </c>
      <c r="L145" s="273"/>
      <c r="M145" s="274"/>
      <c r="N145" s="274"/>
      <c r="O145" s="274"/>
      <c r="P145" s="274"/>
      <c r="Q145" s="274"/>
      <c r="R145" s="274"/>
      <c r="S145" s="274"/>
      <c r="T145" s="274"/>
      <c r="U145" s="274"/>
      <c r="V145" s="274"/>
      <c r="W145" s="274"/>
    </row>
    <row r="146" spans="1:25" s="71" customFormat="1" ht="15" thickBot="1">
      <c r="A146" s="271" t="s">
        <v>795</v>
      </c>
      <c r="B146" s="272" t="s">
        <v>815</v>
      </c>
      <c r="C146" s="272"/>
      <c r="D146" s="272" t="s">
        <v>821</v>
      </c>
      <c r="E146" s="272" t="s">
        <v>808</v>
      </c>
      <c r="F146" s="512">
        <v>6602.82</v>
      </c>
      <c r="G146" s="512">
        <v>6602.82</v>
      </c>
      <c r="H146" s="512">
        <v>6602.82</v>
      </c>
      <c r="I146" s="512">
        <v>6602.82</v>
      </c>
      <c r="J146" s="512">
        <v>6602.82</v>
      </c>
      <c r="K146" s="268">
        <f>TBL_Roofing6730[[#This Row],[Single property]]+TBL_Roofing6730[[#This Row],[51+ properties]]+TBL_Roofing6730[[#This Row],[26-50 properties]]+TBL_Roofing6730[[#This Row],[11-25 properties]]+TBL_Roofing6730[[#This Row],[2-10 properties]]</f>
        <v>33014.1</v>
      </c>
      <c r="L146" s="273"/>
      <c r="M146" s="274"/>
      <c r="N146" s="274"/>
      <c r="O146" s="274"/>
      <c r="P146" s="274"/>
      <c r="Q146" s="274"/>
      <c r="R146" s="274"/>
      <c r="S146" s="274"/>
      <c r="T146" s="274"/>
      <c r="U146" s="274"/>
      <c r="V146" s="274"/>
      <c r="W146" s="274"/>
    </row>
    <row r="147" spans="1:25" s="71" customFormat="1" ht="15" thickBot="1">
      <c r="A147" s="271" t="s">
        <v>795</v>
      </c>
      <c r="B147" s="272" t="s">
        <v>815</v>
      </c>
      <c r="C147" s="272"/>
      <c r="D147" s="272" t="s">
        <v>821</v>
      </c>
      <c r="E147" s="272" t="s">
        <v>809</v>
      </c>
      <c r="F147" s="512">
        <v>9432.61</v>
      </c>
      <c r="G147" s="512">
        <v>9432.61</v>
      </c>
      <c r="H147" s="512">
        <v>9432.61</v>
      </c>
      <c r="I147" s="512">
        <v>9432.61</v>
      </c>
      <c r="J147" s="512">
        <v>9432.61</v>
      </c>
      <c r="K147" s="268">
        <f>TBL_Roofing6730[[#This Row],[Single property]]+TBL_Roofing6730[[#This Row],[51+ properties]]+TBL_Roofing6730[[#This Row],[26-50 properties]]+TBL_Roofing6730[[#This Row],[11-25 properties]]+TBL_Roofing6730[[#This Row],[2-10 properties]]</f>
        <v>47163.05</v>
      </c>
      <c r="L147" s="273"/>
      <c r="M147" s="274"/>
      <c r="N147" s="274"/>
      <c r="O147" s="274"/>
      <c r="P147" s="274"/>
      <c r="Q147" s="274"/>
      <c r="R147" s="274"/>
      <c r="S147" s="274"/>
      <c r="T147" s="274"/>
      <c r="U147" s="274"/>
      <c r="V147" s="274"/>
      <c r="W147" s="274"/>
    </row>
    <row r="148" spans="1:25" s="71" customFormat="1" ht="15" thickBot="1">
      <c r="A148" s="276" t="s">
        <v>795</v>
      </c>
      <c r="B148" s="277" t="s">
        <v>815</v>
      </c>
      <c r="C148" s="277"/>
      <c r="D148" s="277" t="s">
        <v>821</v>
      </c>
      <c r="E148" s="277" t="s">
        <v>810</v>
      </c>
      <c r="F148" s="513">
        <v>9904.24</v>
      </c>
      <c r="G148" s="513">
        <v>9904.24</v>
      </c>
      <c r="H148" s="513">
        <v>9904.24</v>
      </c>
      <c r="I148" s="513">
        <v>9904.24</v>
      </c>
      <c r="J148" s="513">
        <v>9904.24</v>
      </c>
      <c r="K148" s="268">
        <f>TBL_Roofing6730[[#This Row],[Single property]]+TBL_Roofing6730[[#This Row],[51+ properties]]+TBL_Roofing6730[[#This Row],[26-50 properties]]+TBL_Roofing6730[[#This Row],[11-25 properties]]+TBL_Roofing6730[[#This Row],[2-10 properties]]</f>
        <v>49521.2</v>
      </c>
      <c r="L148" s="285"/>
      <c r="M148" s="286"/>
      <c r="N148" s="286"/>
      <c r="O148" s="286"/>
      <c r="P148" s="286"/>
      <c r="Q148" s="286"/>
      <c r="R148" s="286"/>
      <c r="S148" s="286"/>
      <c r="T148" s="286"/>
      <c r="U148" s="286"/>
      <c r="V148" s="286"/>
      <c r="W148" s="286"/>
    </row>
    <row r="149" spans="1:25" s="71" customFormat="1" ht="15" thickBot="1">
      <c r="A149" s="265" t="s">
        <v>795</v>
      </c>
      <c r="B149" s="266" t="s">
        <v>816</v>
      </c>
      <c r="C149" s="266"/>
      <c r="D149" s="266" t="s">
        <v>821</v>
      </c>
      <c r="E149" s="266" t="s">
        <v>806</v>
      </c>
      <c r="F149" s="511">
        <v>2829.78</v>
      </c>
      <c r="G149" s="511">
        <v>2829.78</v>
      </c>
      <c r="H149" s="511">
        <v>2829.78</v>
      </c>
      <c r="I149" s="511">
        <v>2829.78</v>
      </c>
      <c r="J149" s="511">
        <v>2829.78</v>
      </c>
      <c r="K149" s="268">
        <f>TBL_Roofing6730[[#This Row],[Single property]]+TBL_Roofing6730[[#This Row],[51+ properties]]+TBL_Roofing6730[[#This Row],[26-50 properties]]+TBL_Roofing6730[[#This Row],[11-25 properties]]+TBL_Roofing6730[[#This Row],[2-10 properties]]</f>
        <v>14148.900000000001</v>
      </c>
      <c r="L149" s="269"/>
      <c r="M149" s="267"/>
      <c r="N149" s="267"/>
      <c r="O149" s="267"/>
      <c r="P149" s="267"/>
      <c r="Q149" s="267"/>
      <c r="R149" s="267"/>
      <c r="S149" s="267"/>
      <c r="T149" s="267"/>
      <c r="U149" s="267"/>
      <c r="V149" s="267"/>
      <c r="W149" s="270"/>
    </row>
    <row r="150" spans="1:25" s="71" customFormat="1" ht="15" thickBot="1">
      <c r="A150" s="271" t="s">
        <v>795</v>
      </c>
      <c r="B150" s="272" t="s">
        <v>816</v>
      </c>
      <c r="C150" s="272"/>
      <c r="D150" s="272" t="s">
        <v>821</v>
      </c>
      <c r="E150" s="272" t="s">
        <v>807</v>
      </c>
      <c r="F150" s="512">
        <v>4716.3</v>
      </c>
      <c r="G150" s="512">
        <v>4716.3</v>
      </c>
      <c r="H150" s="512">
        <v>4716.3</v>
      </c>
      <c r="I150" s="512">
        <v>4716.3</v>
      </c>
      <c r="J150" s="512">
        <v>4716.3</v>
      </c>
      <c r="K150" s="268">
        <f>TBL_Roofing6730[[#This Row],[Single property]]+TBL_Roofing6730[[#This Row],[51+ properties]]+TBL_Roofing6730[[#This Row],[26-50 properties]]+TBL_Roofing6730[[#This Row],[11-25 properties]]+TBL_Roofing6730[[#This Row],[2-10 properties]]</f>
        <v>23581.5</v>
      </c>
      <c r="L150" s="273"/>
      <c r="M150" s="274"/>
      <c r="N150" s="274"/>
      <c r="O150" s="274"/>
      <c r="P150" s="274"/>
      <c r="Q150" s="274"/>
      <c r="R150" s="274"/>
      <c r="S150" s="274"/>
      <c r="T150" s="274"/>
      <c r="U150" s="274"/>
      <c r="V150" s="274"/>
      <c r="W150" s="275"/>
    </row>
    <row r="151" spans="1:25" s="71" customFormat="1" ht="15" thickBot="1">
      <c r="A151" s="271" t="s">
        <v>795</v>
      </c>
      <c r="B151" s="272" t="s">
        <v>816</v>
      </c>
      <c r="C151" s="272"/>
      <c r="D151" s="272" t="s">
        <v>821</v>
      </c>
      <c r="E151" s="272" t="s">
        <v>808</v>
      </c>
      <c r="F151" s="512">
        <v>6602.82</v>
      </c>
      <c r="G151" s="512">
        <v>6602.82</v>
      </c>
      <c r="H151" s="512">
        <v>6602.82</v>
      </c>
      <c r="I151" s="512">
        <v>6602.82</v>
      </c>
      <c r="J151" s="512">
        <v>6602.82</v>
      </c>
      <c r="K151" s="268">
        <f>TBL_Roofing6730[[#This Row],[Single property]]+TBL_Roofing6730[[#This Row],[51+ properties]]+TBL_Roofing6730[[#This Row],[26-50 properties]]+TBL_Roofing6730[[#This Row],[11-25 properties]]+TBL_Roofing6730[[#This Row],[2-10 properties]]</f>
        <v>33014.1</v>
      </c>
      <c r="L151" s="273"/>
      <c r="M151" s="274"/>
      <c r="N151" s="274"/>
      <c r="O151" s="274"/>
      <c r="P151" s="274"/>
      <c r="Q151" s="274"/>
      <c r="R151" s="274"/>
      <c r="S151" s="274"/>
      <c r="T151" s="274"/>
      <c r="U151" s="274"/>
      <c r="V151" s="274"/>
      <c r="W151" s="275"/>
    </row>
    <row r="152" spans="1:25" s="71" customFormat="1" ht="15" thickBot="1">
      <c r="A152" s="271" t="s">
        <v>795</v>
      </c>
      <c r="B152" s="272" t="s">
        <v>816</v>
      </c>
      <c r="C152" s="272"/>
      <c r="D152" s="272" t="s">
        <v>821</v>
      </c>
      <c r="E152" s="272" t="s">
        <v>809</v>
      </c>
      <c r="F152" s="512">
        <v>9432.61</v>
      </c>
      <c r="G152" s="512">
        <v>9432.61</v>
      </c>
      <c r="H152" s="512">
        <v>9432.61</v>
      </c>
      <c r="I152" s="512">
        <v>9432.61</v>
      </c>
      <c r="J152" s="512">
        <v>9432.61</v>
      </c>
      <c r="K152" s="268">
        <f>TBL_Roofing6730[[#This Row],[Single property]]+TBL_Roofing6730[[#This Row],[51+ properties]]+TBL_Roofing6730[[#This Row],[26-50 properties]]+TBL_Roofing6730[[#This Row],[11-25 properties]]+TBL_Roofing6730[[#This Row],[2-10 properties]]</f>
        <v>47163.05</v>
      </c>
      <c r="L152" s="273"/>
      <c r="M152" s="274"/>
      <c r="N152" s="274"/>
      <c r="O152" s="274"/>
      <c r="P152" s="274"/>
      <c r="Q152" s="274"/>
      <c r="R152" s="274"/>
      <c r="S152" s="274"/>
      <c r="T152" s="274"/>
      <c r="U152" s="274"/>
      <c r="V152" s="274"/>
      <c r="W152" s="275"/>
    </row>
    <row r="153" spans="1:25" s="71" customFormat="1" ht="15" thickBot="1">
      <c r="A153" s="281" t="s">
        <v>795</v>
      </c>
      <c r="B153" s="282" t="s">
        <v>816</v>
      </c>
      <c r="C153" s="282"/>
      <c r="D153" s="282" t="s">
        <v>821</v>
      </c>
      <c r="E153" s="282" t="s">
        <v>810</v>
      </c>
      <c r="F153" s="514">
        <v>9904.24</v>
      </c>
      <c r="G153" s="514">
        <v>9904.24</v>
      </c>
      <c r="H153" s="514">
        <v>9904.24</v>
      </c>
      <c r="I153" s="514">
        <v>9904.24</v>
      </c>
      <c r="J153" s="514">
        <v>9904.24</v>
      </c>
      <c r="K153" s="268">
        <f>TBL_Roofing6730[[#This Row],[Single property]]+TBL_Roofing6730[[#This Row],[51+ properties]]+TBL_Roofing6730[[#This Row],[26-50 properties]]+TBL_Roofing6730[[#This Row],[11-25 properties]]+TBL_Roofing6730[[#This Row],[2-10 properties]]</f>
        <v>49521.2</v>
      </c>
      <c r="L153" s="278"/>
      <c r="M153" s="279"/>
      <c r="N153" s="279"/>
      <c r="O153" s="279"/>
      <c r="P153" s="279"/>
      <c r="Q153" s="279"/>
      <c r="R153" s="279"/>
      <c r="S153" s="279"/>
      <c r="T153" s="279"/>
      <c r="U153" s="279"/>
      <c r="V153" s="279"/>
      <c r="W153" s="280"/>
    </row>
    <row r="154" spans="1:25" s="71" customFormat="1" ht="15" thickBot="1">
      <c r="A154" s="283" t="s">
        <v>795</v>
      </c>
      <c r="B154" s="284" t="s">
        <v>817</v>
      </c>
      <c r="C154" s="284"/>
      <c r="D154" s="284" t="s">
        <v>821</v>
      </c>
      <c r="E154" s="284" t="s">
        <v>806</v>
      </c>
      <c r="F154" s="515">
        <v>2829.78</v>
      </c>
      <c r="G154" s="515">
        <v>2829.78</v>
      </c>
      <c r="H154" s="515">
        <v>2829.78</v>
      </c>
      <c r="I154" s="515">
        <v>2829.78</v>
      </c>
      <c r="J154" s="515">
        <v>2829.78</v>
      </c>
      <c r="K154" s="268">
        <f>TBL_Roofing6730[[#This Row],[Single property]]+TBL_Roofing6730[[#This Row],[51+ properties]]+TBL_Roofing6730[[#This Row],[26-50 properties]]+TBL_Roofing6730[[#This Row],[11-25 properties]]+TBL_Roofing6730[[#This Row],[2-10 properties]]</f>
        <v>14148.900000000001</v>
      </c>
      <c r="L154" s="273"/>
      <c r="M154" s="274"/>
      <c r="N154" s="274"/>
      <c r="O154" s="274"/>
      <c r="P154" s="274"/>
      <c r="Q154" s="274"/>
      <c r="R154" s="274"/>
      <c r="S154" s="274"/>
      <c r="T154" s="274"/>
      <c r="U154" s="274"/>
      <c r="V154" s="274"/>
      <c r="W154" s="274"/>
    </row>
    <row r="155" spans="1:25" s="71" customFormat="1" ht="15" thickBot="1">
      <c r="A155" s="271" t="s">
        <v>795</v>
      </c>
      <c r="B155" s="272" t="s">
        <v>817</v>
      </c>
      <c r="C155" s="272"/>
      <c r="D155" s="272" t="s">
        <v>821</v>
      </c>
      <c r="E155" s="272" t="s">
        <v>807</v>
      </c>
      <c r="F155" s="512">
        <v>4716.3</v>
      </c>
      <c r="G155" s="512">
        <v>4716.3</v>
      </c>
      <c r="H155" s="512">
        <v>4716.3</v>
      </c>
      <c r="I155" s="512">
        <v>4716.3</v>
      </c>
      <c r="J155" s="512">
        <v>4716.3</v>
      </c>
      <c r="K155" s="268">
        <f>TBL_Roofing6730[[#This Row],[Single property]]+TBL_Roofing6730[[#This Row],[51+ properties]]+TBL_Roofing6730[[#This Row],[26-50 properties]]+TBL_Roofing6730[[#This Row],[11-25 properties]]+TBL_Roofing6730[[#This Row],[2-10 properties]]</f>
        <v>23581.5</v>
      </c>
      <c r="L155" s="273"/>
      <c r="M155" s="274"/>
      <c r="N155" s="274"/>
      <c r="O155" s="274"/>
      <c r="P155" s="274"/>
      <c r="Q155" s="274"/>
      <c r="R155" s="274"/>
      <c r="S155" s="274"/>
      <c r="T155" s="274"/>
      <c r="U155" s="274"/>
      <c r="V155" s="274"/>
      <c r="W155" s="274"/>
    </row>
    <row r="156" spans="1:25" s="71" customFormat="1" ht="15" thickBot="1">
      <c r="A156" s="271" t="s">
        <v>795</v>
      </c>
      <c r="B156" s="272" t="s">
        <v>817</v>
      </c>
      <c r="C156" s="272"/>
      <c r="D156" s="272" t="s">
        <v>821</v>
      </c>
      <c r="E156" s="272" t="s">
        <v>808</v>
      </c>
      <c r="F156" s="512">
        <v>6602.82</v>
      </c>
      <c r="G156" s="512">
        <v>6602.82</v>
      </c>
      <c r="H156" s="512">
        <v>6602.82</v>
      </c>
      <c r="I156" s="512">
        <v>6602.82</v>
      </c>
      <c r="J156" s="512">
        <v>6602.82</v>
      </c>
      <c r="K156" s="268">
        <f>TBL_Roofing6730[[#This Row],[Single property]]+TBL_Roofing6730[[#This Row],[51+ properties]]+TBL_Roofing6730[[#This Row],[26-50 properties]]+TBL_Roofing6730[[#This Row],[11-25 properties]]+TBL_Roofing6730[[#This Row],[2-10 properties]]</f>
        <v>33014.1</v>
      </c>
      <c r="L156" s="273"/>
      <c r="M156" s="274"/>
      <c r="N156" s="274"/>
      <c r="O156" s="274"/>
      <c r="P156" s="274"/>
      <c r="Q156" s="274"/>
      <c r="R156" s="274"/>
      <c r="S156" s="274"/>
      <c r="T156" s="274"/>
      <c r="U156" s="274"/>
      <c r="V156" s="274"/>
      <c r="W156" s="274"/>
    </row>
    <row r="157" spans="1:25" s="71" customFormat="1" ht="15" thickBot="1">
      <c r="A157" s="271" t="s">
        <v>795</v>
      </c>
      <c r="B157" s="272" t="s">
        <v>817</v>
      </c>
      <c r="C157" s="272"/>
      <c r="D157" s="272" t="s">
        <v>821</v>
      </c>
      <c r="E157" s="272" t="s">
        <v>809</v>
      </c>
      <c r="F157" s="512">
        <v>9432.61</v>
      </c>
      <c r="G157" s="512">
        <v>9432.61</v>
      </c>
      <c r="H157" s="512">
        <v>9432.61</v>
      </c>
      <c r="I157" s="512">
        <v>9432.61</v>
      </c>
      <c r="J157" s="512">
        <v>9432.61</v>
      </c>
      <c r="K157" s="268">
        <f>TBL_Roofing6730[[#This Row],[Single property]]+TBL_Roofing6730[[#This Row],[51+ properties]]+TBL_Roofing6730[[#This Row],[26-50 properties]]+TBL_Roofing6730[[#This Row],[11-25 properties]]+TBL_Roofing6730[[#This Row],[2-10 properties]]</f>
        <v>47163.05</v>
      </c>
      <c r="L157" s="273"/>
      <c r="M157" s="274"/>
      <c r="N157" s="274"/>
      <c r="O157" s="274"/>
      <c r="P157" s="274"/>
      <c r="Q157" s="274"/>
      <c r="R157" s="274"/>
      <c r="S157" s="274"/>
      <c r="T157" s="274"/>
      <c r="U157" s="274"/>
      <c r="V157" s="274"/>
      <c r="W157" s="274"/>
    </row>
    <row r="158" spans="1:25" s="71" customFormat="1" ht="15" thickBot="1">
      <c r="A158" s="276" t="s">
        <v>795</v>
      </c>
      <c r="B158" s="277" t="s">
        <v>817</v>
      </c>
      <c r="C158" s="277"/>
      <c r="D158" s="277" t="s">
        <v>821</v>
      </c>
      <c r="E158" s="277" t="s">
        <v>810</v>
      </c>
      <c r="F158" s="513">
        <v>9904.24</v>
      </c>
      <c r="G158" s="513">
        <v>9904.24</v>
      </c>
      <c r="H158" s="513">
        <v>9904.24</v>
      </c>
      <c r="I158" s="513">
        <v>9904.24</v>
      </c>
      <c r="J158" s="513">
        <v>9904.24</v>
      </c>
      <c r="K158" s="268">
        <f>TBL_Roofing6730[[#This Row],[Single property]]+TBL_Roofing6730[[#This Row],[51+ properties]]+TBL_Roofing6730[[#This Row],[26-50 properties]]+TBL_Roofing6730[[#This Row],[11-25 properties]]+TBL_Roofing6730[[#This Row],[2-10 properties]]</f>
        <v>49521.2</v>
      </c>
      <c r="L158" s="273"/>
      <c r="M158" s="274"/>
      <c r="N158" s="274"/>
      <c r="O158" s="274"/>
      <c r="P158" s="274"/>
      <c r="Q158" s="274"/>
      <c r="R158" s="274"/>
      <c r="S158" s="274"/>
      <c r="T158" s="274"/>
      <c r="U158" s="274"/>
      <c r="V158" s="274"/>
      <c r="W158" s="274"/>
    </row>
    <row r="159" spans="1:25" s="71" customFormat="1" ht="15" thickBot="1">
      <c r="A159" s="265" t="s">
        <v>795</v>
      </c>
      <c r="B159" s="266" t="s">
        <v>818</v>
      </c>
      <c r="C159" s="266"/>
      <c r="D159" s="266" t="s">
        <v>821</v>
      </c>
      <c r="E159" s="266" t="s">
        <v>806</v>
      </c>
      <c r="F159" s="511">
        <v>2829.78</v>
      </c>
      <c r="G159" s="511">
        <v>2829.78</v>
      </c>
      <c r="H159" s="511">
        <v>2829.78</v>
      </c>
      <c r="I159" s="511">
        <v>2829.78</v>
      </c>
      <c r="J159" s="511">
        <v>2829.78</v>
      </c>
      <c r="K159" s="268">
        <f>TBL_Roofing6730[[#This Row],[Single property]]+TBL_Roofing6730[[#This Row],[51+ properties]]+TBL_Roofing6730[[#This Row],[26-50 properties]]+TBL_Roofing6730[[#This Row],[11-25 properties]]+TBL_Roofing6730[[#This Row],[2-10 properties]]</f>
        <v>14148.900000000001</v>
      </c>
      <c r="L159" s="269"/>
      <c r="M159" s="267"/>
      <c r="N159" s="267"/>
      <c r="O159" s="267"/>
      <c r="P159" s="267"/>
      <c r="Q159" s="267"/>
      <c r="R159" s="267"/>
      <c r="S159" s="267"/>
      <c r="T159" s="267"/>
      <c r="U159" s="267"/>
      <c r="V159" s="267"/>
      <c r="W159" s="270"/>
      <c r="Y159"/>
    </row>
    <row r="160" spans="1:25" s="71" customFormat="1" ht="15" thickBot="1">
      <c r="A160" s="271" t="s">
        <v>795</v>
      </c>
      <c r="B160" s="272" t="s">
        <v>818</v>
      </c>
      <c r="C160" s="272"/>
      <c r="D160" s="272" t="s">
        <v>821</v>
      </c>
      <c r="E160" s="272" t="s">
        <v>807</v>
      </c>
      <c r="F160" s="512">
        <v>4716.3</v>
      </c>
      <c r="G160" s="512">
        <v>4716.3</v>
      </c>
      <c r="H160" s="512">
        <v>4716.3</v>
      </c>
      <c r="I160" s="512">
        <v>4716.3</v>
      </c>
      <c r="J160" s="512">
        <v>4716.3</v>
      </c>
      <c r="K160" s="268">
        <f>TBL_Roofing6730[[#This Row],[Single property]]+TBL_Roofing6730[[#This Row],[51+ properties]]+TBL_Roofing6730[[#This Row],[26-50 properties]]+TBL_Roofing6730[[#This Row],[11-25 properties]]+TBL_Roofing6730[[#This Row],[2-10 properties]]</f>
        <v>23581.5</v>
      </c>
      <c r="L160" s="273"/>
      <c r="M160" s="274"/>
      <c r="N160" s="274"/>
      <c r="O160" s="274"/>
      <c r="P160" s="274"/>
      <c r="Q160" s="274"/>
      <c r="R160" s="274"/>
      <c r="S160" s="274"/>
      <c r="T160" s="274"/>
      <c r="U160" s="274"/>
      <c r="V160" s="274"/>
      <c r="W160" s="275"/>
      <c r="X160"/>
    </row>
    <row r="161" spans="1:25" s="71" customFormat="1" ht="15" thickBot="1">
      <c r="A161" s="271" t="s">
        <v>795</v>
      </c>
      <c r="B161" s="272" t="s">
        <v>818</v>
      </c>
      <c r="C161" s="272"/>
      <c r="D161" s="272" t="s">
        <v>821</v>
      </c>
      <c r="E161" s="272" t="s">
        <v>808</v>
      </c>
      <c r="F161" s="512">
        <v>6602.82</v>
      </c>
      <c r="G161" s="512">
        <v>6602.82</v>
      </c>
      <c r="H161" s="512">
        <v>6602.82</v>
      </c>
      <c r="I161" s="512">
        <v>6602.82</v>
      </c>
      <c r="J161" s="512">
        <v>6602.82</v>
      </c>
      <c r="K161" s="268">
        <f>TBL_Roofing6730[[#This Row],[Single property]]+TBL_Roofing6730[[#This Row],[51+ properties]]+TBL_Roofing6730[[#This Row],[26-50 properties]]+TBL_Roofing6730[[#This Row],[11-25 properties]]+TBL_Roofing6730[[#This Row],[2-10 properties]]</f>
        <v>33014.1</v>
      </c>
      <c r="L161" s="273"/>
      <c r="M161" s="274"/>
      <c r="N161" s="274"/>
      <c r="O161" s="274"/>
      <c r="P161" s="274"/>
      <c r="Q161" s="274"/>
      <c r="R161" s="274"/>
      <c r="S161" s="274"/>
      <c r="T161" s="274"/>
      <c r="U161" s="274"/>
      <c r="V161" s="274"/>
      <c r="W161" s="275"/>
      <c r="X161"/>
      <c r="Y161"/>
    </row>
    <row r="162" spans="1:25" s="71" customFormat="1" ht="15" thickBot="1">
      <c r="A162" s="271" t="s">
        <v>795</v>
      </c>
      <c r="B162" s="272" t="s">
        <v>818</v>
      </c>
      <c r="C162" s="272"/>
      <c r="D162" s="272" t="s">
        <v>821</v>
      </c>
      <c r="E162" s="272" t="s">
        <v>809</v>
      </c>
      <c r="F162" s="512">
        <v>9432.61</v>
      </c>
      <c r="G162" s="512">
        <v>9432.61</v>
      </c>
      <c r="H162" s="512">
        <v>9432.61</v>
      </c>
      <c r="I162" s="512">
        <v>9432.61</v>
      </c>
      <c r="J162" s="512">
        <v>9432.61</v>
      </c>
      <c r="K162" s="268">
        <f>TBL_Roofing6730[[#This Row],[Single property]]+TBL_Roofing6730[[#This Row],[51+ properties]]+TBL_Roofing6730[[#This Row],[26-50 properties]]+TBL_Roofing6730[[#This Row],[11-25 properties]]+TBL_Roofing6730[[#This Row],[2-10 properties]]</f>
        <v>47163.05</v>
      </c>
      <c r="L162" s="273"/>
      <c r="M162" s="274"/>
      <c r="N162" s="274"/>
      <c r="O162" s="274"/>
      <c r="P162" s="274"/>
      <c r="Q162" s="274"/>
      <c r="R162" s="274"/>
      <c r="S162" s="274"/>
      <c r="T162" s="274"/>
      <c r="U162" s="274"/>
      <c r="V162" s="274"/>
      <c r="W162" s="275"/>
    </row>
    <row r="163" spans="1:25" s="71" customFormat="1" ht="15" thickBot="1">
      <c r="A163" s="281" t="s">
        <v>795</v>
      </c>
      <c r="B163" s="282" t="s">
        <v>818</v>
      </c>
      <c r="C163" s="282"/>
      <c r="D163" s="282" t="s">
        <v>821</v>
      </c>
      <c r="E163" s="282" t="s">
        <v>810</v>
      </c>
      <c r="F163" s="514">
        <v>9904.24</v>
      </c>
      <c r="G163" s="514">
        <v>9904.24</v>
      </c>
      <c r="H163" s="514">
        <v>9904.24</v>
      </c>
      <c r="I163" s="514">
        <v>9904.24</v>
      </c>
      <c r="J163" s="514">
        <v>9904.24</v>
      </c>
      <c r="K163" s="268">
        <f>TBL_Roofing6730[[#This Row],[Single property]]+TBL_Roofing6730[[#This Row],[51+ properties]]+TBL_Roofing6730[[#This Row],[26-50 properties]]+TBL_Roofing6730[[#This Row],[11-25 properties]]+TBL_Roofing6730[[#This Row],[2-10 properties]]</f>
        <v>49521.2</v>
      </c>
      <c r="L163" s="278"/>
      <c r="M163" s="279"/>
      <c r="N163" s="279"/>
      <c r="O163" s="279"/>
      <c r="P163" s="279"/>
      <c r="Q163" s="279"/>
      <c r="R163" s="279"/>
      <c r="S163" s="279"/>
      <c r="T163" s="279"/>
      <c r="U163" s="279"/>
      <c r="V163" s="279"/>
      <c r="W163" s="280"/>
    </row>
    <row r="164" spans="1:25" s="71" customFormat="1" ht="15" thickBot="1">
      <c r="A164" s="283" t="s">
        <v>795</v>
      </c>
      <c r="B164" s="284" t="s">
        <v>819</v>
      </c>
      <c r="C164" s="284"/>
      <c r="D164" s="284" t="s">
        <v>821</v>
      </c>
      <c r="E164" s="284" t="s">
        <v>806</v>
      </c>
      <c r="F164" s="515">
        <v>2829.78</v>
      </c>
      <c r="G164" s="515">
        <v>2829.78</v>
      </c>
      <c r="H164" s="515">
        <v>2829.78</v>
      </c>
      <c r="I164" s="515">
        <v>2829.78</v>
      </c>
      <c r="J164" s="515">
        <v>2829.78</v>
      </c>
      <c r="K164" s="268">
        <f>TBL_Roofing6730[[#This Row],[Single property]]+TBL_Roofing6730[[#This Row],[51+ properties]]+TBL_Roofing6730[[#This Row],[26-50 properties]]+TBL_Roofing6730[[#This Row],[11-25 properties]]+TBL_Roofing6730[[#This Row],[2-10 properties]]</f>
        <v>14148.900000000001</v>
      </c>
      <c r="L164" s="269"/>
      <c r="M164" s="267"/>
      <c r="N164" s="267"/>
      <c r="O164" s="267"/>
      <c r="P164" s="267"/>
      <c r="Q164" s="267"/>
      <c r="R164" s="267"/>
      <c r="S164" s="267"/>
      <c r="T164" s="267"/>
      <c r="U164" s="267"/>
      <c r="V164" s="267"/>
      <c r="W164" s="270"/>
    </row>
    <row r="165" spans="1:25" s="71" customFormat="1" ht="15" thickBot="1">
      <c r="A165" s="271" t="s">
        <v>795</v>
      </c>
      <c r="B165" s="272" t="s">
        <v>819</v>
      </c>
      <c r="C165" s="272"/>
      <c r="D165" s="272" t="s">
        <v>821</v>
      </c>
      <c r="E165" s="272" t="s">
        <v>807</v>
      </c>
      <c r="F165" s="512">
        <v>4716.3</v>
      </c>
      <c r="G165" s="512">
        <v>4716.3</v>
      </c>
      <c r="H165" s="512">
        <v>4716.3</v>
      </c>
      <c r="I165" s="512">
        <v>4716.3</v>
      </c>
      <c r="J165" s="512">
        <v>4716.3</v>
      </c>
      <c r="K165" s="268">
        <f>TBL_Roofing6730[[#This Row],[Single property]]+TBL_Roofing6730[[#This Row],[51+ properties]]+TBL_Roofing6730[[#This Row],[26-50 properties]]+TBL_Roofing6730[[#This Row],[11-25 properties]]+TBL_Roofing6730[[#This Row],[2-10 properties]]</f>
        <v>23581.5</v>
      </c>
      <c r="L165" s="273"/>
      <c r="M165" s="274"/>
      <c r="N165" s="274"/>
      <c r="O165" s="274"/>
      <c r="P165" s="274"/>
      <c r="Q165" s="274"/>
      <c r="R165" s="274"/>
      <c r="S165" s="274"/>
      <c r="T165" s="274"/>
      <c r="U165" s="274"/>
      <c r="V165" s="274"/>
      <c r="W165" s="275"/>
    </row>
    <row r="166" spans="1:25" s="71" customFormat="1" ht="15" thickBot="1">
      <c r="A166" s="271" t="s">
        <v>795</v>
      </c>
      <c r="B166" s="272" t="s">
        <v>819</v>
      </c>
      <c r="C166" s="272"/>
      <c r="D166" s="272" t="s">
        <v>821</v>
      </c>
      <c r="E166" s="272" t="s">
        <v>808</v>
      </c>
      <c r="F166" s="512">
        <v>6602.82</v>
      </c>
      <c r="G166" s="512">
        <v>6602.82</v>
      </c>
      <c r="H166" s="512">
        <v>6602.82</v>
      </c>
      <c r="I166" s="512">
        <v>6602.82</v>
      </c>
      <c r="J166" s="512">
        <v>6602.82</v>
      </c>
      <c r="K166" s="268">
        <f>TBL_Roofing6730[[#This Row],[Single property]]+TBL_Roofing6730[[#This Row],[51+ properties]]+TBL_Roofing6730[[#This Row],[26-50 properties]]+TBL_Roofing6730[[#This Row],[11-25 properties]]+TBL_Roofing6730[[#This Row],[2-10 properties]]</f>
        <v>33014.1</v>
      </c>
      <c r="L166" s="273"/>
      <c r="M166" s="274"/>
      <c r="N166" s="274"/>
      <c r="O166" s="274"/>
      <c r="P166" s="274"/>
      <c r="Q166" s="274"/>
      <c r="R166" s="274"/>
      <c r="S166" s="274"/>
      <c r="T166" s="274"/>
      <c r="U166" s="274"/>
      <c r="V166" s="274"/>
      <c r="W166" s="275"/>
    </row>
    <row r="167" spans="1:25" s="71" customFormat="1" ht="15" thickBot="1">
      <c r="A167" s="271" t="s">
        <v>795</v>
      </c>
      <c r="B167" s="272" t="s">
        <v>819</v>
      </c>
      <c r="C167" s="272"/>
      <c r="D167" s="272" t="s">
        <v>821</v>
      </c>
      <c r="E167" s="272" t="s">
        <v>809</v>
      </c>
      <c r="F167" s="512">
        <v>9432.61</v>
      </c>
      <c r="G167" s="512">
        <v>9432.61</v>
      </c>
      <c r="H167" s="512">
        <v>9432.61</v>
      </c>
      <c r="I167" s="512">
        <v>9432.61</v>
      </c>
      <c r="J167" s="512">
        <v>9432.61</v>
      </c>
      <c r="K167" s="268">
        <f>TBL_Roofing6730[[#This Row],[Single property]]+TBL_Roofing6730[[#This Row],[51+ properties]]+TBL_Roofing6730[[#This Row],[26-50 properties]]+TBL_Roofing6730[[#This Row],[11-25 properties]]+TBL_Roofing6730[[#This Row],[2-10 properties]]</f>
        <v>47163.05</v>
      </c>
      <c r="L167" s="273"/>
      <c r="M167" s="274"/>
      <c r="N167" s="274"/>
      <c r="O167" s="274"/>
      <c r="P167" s="274"/>
      <c r="Q167" s="274"/>
      <c r="R167" s="274"/>
      <c r="S167" s="274"/>
      <c r="T167" s="274"/>
      <c r="U167" s="274"/>
      <c r="V167" s="274"/>
      <c r="W167" s="275"/>
    </row>
    <row r="168" spans="1:25" s="71" customFormat="1" ht="15" thickBot="1">
      <c r="A168" s="276" t="s">
        <v>795</v>
      </c>
      <c r="B168" s="277" t="s">
        <v>819</v>
      </c>
      <c r="C168" s="277"/>
      <c r="D168" s="277" t="s">
        <v>821</v>
      </c>
      <c r="E168" s="277" t="s">
        <v>810</v>
      </c>
      <c r="F168" s="513">
        <v>9904.24</v>
      </c>
      <c r="G168" s="513">
        <v>9904.24</v>
      </c>
      <c r="H168" s="513">
        <v>9904.24</v>
      </c>
      <c r="I168" s="513">
        <v>9904.24</v>
      </c>
      <c r="J168" s="513">
        <v>9904.24</v>
      </c>
      <c r="K168" s="268">
        <f>TBL_Roofing6730[[#This Row],[Single property]]+TBL_Roofing6730[[#This Row],[51+ properties]]+TBL_Roofing6730[[#This Row],[26-50 properties]]+TBL_Roofing6730[[#This Row],[11-25 properties]]+TBL_Roofing6730[[#This Row],[2-10 properties]]</f>
        <v>49521.2</v>
      </c>
      <c r="L168" s="278"/>
      <c r="M168" s="279"/>
      <c r="N168" s="279"/>
      <c r="O168" s="279"/>
      <c r="P168" s="279"/>
      <c r="Q168" s="279"/>
      <c r="R168" s="279"/>
      <c r="S168" s="279"/>
      <c r="T168" s="279"/>
      <c r="U168" s="279"/>
      <c r="V168" s="279"/>
      <c r="W168" s="280"/>
    </row>
    <row r="169" spans="1:25" s="71" customFormat="1" ht="15" thickBot="1">
      <c r="A169" s="265" t="s">
        <v>795</v>
      </c>
      <c r="B169" s="266" t="s">
        <v>804</v>
      </c>
      <c r="C169" s="266"/>
      <c r="D169" s="266" t="s">
        <v>822</v>
      </c>
      <c r="E169" s="266" t="s">
        <v>806</v>
      </c>
      <c r="F169" s="511">
        <v>3710.5</v>
      </c>
      <c r="G169" s="511">
        <v>3710.5</v>
      </c>
      <c r="H169" s="511">
        <v>3710.5</v>
      </c>
      <c r="I169" s="511">
        <v>3710.5</v>
      </c>
      <c r="J169" s="511">
        <v>3710.5</v>
      </c>
      <c r="K169" s="268">
        <f>TBL_Roofing6730[[#This Row],[Single property]]+TBL_Roofing6730[[#This Row],[51+ properties]]+TBL_Roofing6730[[#This Row],[26-50 properties]]+TBL_Roofing6730[[#This Row],[11-25 properties]]+TBL_Roofing6730[[#This Row],[2-10 properties]]</f>
        <v>18552.5</v>
      </c>
      <c r="L169" s="269"/>
      <c r="M169" s="267"/>
      <c r="N169" s="267"/>
      <c r="O169" s="267"/>
      <c r="P169" s="267"/>
      <c r="Q169" s="267"/>
      <c r="R169" s="267"/>
      <c r="S169" s="267"/>
      <c r="T169" s="267"/>
      <c r="U169" s="267"/>
      <c r="V169" s="267"/>
      <c r="W169" s="270"/>
    </row>
    <row r="170" spans="1:25" s="71" customFormat="1" ht="15" thickBot="1">
      <c r="A170" s="271" t="s">
        <v>795</v>
      </c>
      <c r="B170" s="272" t="s">
        <v>804</v>
      </c>
      <c r="C170" s="272"/>
      <c r="D170" s="272" t="s">
        <v>822</v>
      </c>
      <c r="E170" s="272" t="s">
        <v>807</v>
      </c>
      <c r="F170" s="512">
        <v>6184.17</v>
      </c>
      <c r="G170" s="512">
        <v>6184.17</v>
      </c>
      <c r="H170" s="512">
        <v>6184.17</v>
      </c>
      <c r="I170" s="512">
        <v>6184.17</v>
      </c>
      <c r="J170" s="512">
        <v>6184.17</v>
      </c>
      <c r="K170" s="268">
        <f>TBL_Roofing6730[[#This Row],[Single property]]+TBL_Roofing6730[[#This Row],[51+ properties]]+TBL_Roofing6730[[#This Row],[26-50 properties]]+TBL_Roofing6730[[#This Row],[11-25 properties]]+TBL_Roofing6730[[#This Row],[2-10 properties]]</f>
        <v>30920.85</v>
      </c>
      <c r="L170" s="273"/>
      <c r="M170" s="274"/>
      <c r="N170" s="274"/>
      <c r="O170" s="274"/>
      <c r="P170" s="274"/>
      <c r="Q170" s="274"/>
      <c r="R170" s="274"/>
      <c r="S170" s="274"/>
      <c r="T170" s="274"/>
      <c r="U170" s="274"/>
      <c r="V170" s="274"/>
      <c r="W170" s="275"/>
    </row>
    <row r="171" spans="1:25" s="71" customFormat="1" ht="15" thickBot="1">
      <c r="A171" s="271" t="s">
        <v>795</v>
      </c>
      <c r="B171" s="272" t="s">
        <v>804</v>
      </c>
      <c r="C171" s="272"/>
      <c r="D171" s="272" t="s">
        <v>822</v>
      </c>
      <c r="E171" s="272" t="s">
        <v>808</v>
      </c>
      <c r="F171" s="512">
        <v>8657.83</v>
      </c>
      <c r="G171" s="512">
        <v>8657.83</v>
      </c>
      <c r="H171" s="512">
        <v>8657.83</v>
      </c>
      <c r="I171" s="512">
        <v>8657.83</v>
      </c>
      <c r="J171" s="512">
        <v>8657.83</v>
      </c>
      <c r="K171" s="268">
        <f>TBL_Roofing6730[[#This Row],[Single property]]+TBL_Roofing6730[[#This Row],[51+ properties]]+TBL_Roofing6730[[#This Row],[26-50 properties]]+TBL_Roofing6730[[#This Row],[11-25 properties]]+TBL_Roofing6730[[#This Row],[2-10 properties]]</f>
        <v>43289.15</v>
      </c>
      <c r="L171" s="273"/>
      <c r="M171" s="274"/>
      <c r="N171" s="274"/>
      <c r="O171" s="274"/>
      <c r="P171" s="274"/>
      <c r="Q171" s="274"/>
      <c r="R171" s="274"/>
      <c r="S171" s="274"/>
      <c r="T171" s="274"/>
      <c r="U171" s="274"/>
      <c r="V171" s="274"/>
      <c r="W171" s="275"/>
    </row>
    <row r="172" spans="1:25" s="71" customFormat="1" ht="15" thickBot="1">
      <c r="A172" s="271" t="s">
        <v>795</v>
      </c>
      <c r="B172" s="272" t="s">
        <v>804</v>
      </c>
      <c r="C172" s="272"/>
      <c r="D172" s="272" t="s">
        <v>822</v>
      </c>
      <c r="E172" s="272" t="s">
        <v>809</v>
      </c>
      <c r="F172" s="512">
        <v>12368.34</v>
      </c>
      <c r="G172" s="512">
        <v>12368.34</v>
      </c>
      <c r="H172" s="512">
        <v>12368.34</v>
      </c>
      <c r="I172" s="512">
        <v>12368.34</v>
      </c>
      <c r="J172" s="512">
        <v>12368.34</v>
      </c>
      <c r="K172" s="268">
        <f>TBL_Roofing6730[[#This Row],[Single property]]+TBL_Roofing6730[[#This Row],[51+ properties]]+TBL_Roofing6730[[#This Row],[26-50 properties]]+TBL_Roofing6730[[#This Row],[11-25 properties]]+TBL_Roofing6730[[#This Row],[2-10 properties]]</f>
        <v>61841.7</v>
      </c>
      <c r="L172" s="273"/>
      <c r="M172" s="274"/>
      <c r="N172" s="274"/>
      <c r="O172" s="274"/>
      <c r="P172" s="274"/>
      <c r="Q172" s="274"/>
      <c r="R172" s="274"/>
      <c r="S172" s="274"/>
      <c r="T172" s="274"/>
      <c r="U172" s="274"/>
      <c r="V172" s="274"/>
      <c r="W172" s="275"/>
    </row>
    <row r="173" spans="1:25" s="71" customFormat="1" ht="15" thickBot="1">
      <c r="A173" s="281" t="s">
        <v>795</v>
      </c>
      <c r="B173" s="282" t="s">
        <v>804</v>
      </c>
      <c r="C173" s="282"/>
      <c r="D173" s="282" t="s">
        <v>822</v>
      </c>
      <c r="E173" s="282" t="s">
        <v>810</v>
      </c>
      <c r="F173" s="514">
        <v>12986.75</v>
      </c>
      <c r="G173" s="514">
        <v>12986.75</v>
      </c>
      <c r="H173" s="514">
        <v>12986.75</v>
      </c>
      <c r="I173" s="514">
        <v>12986.75</v>
      </c>
      <c r="J173" s="514">
        <v>12986.75</v>
      </c>
      <c r="K173" s="268">
        <f>TBL_Roofing6730[[#This Row],[Single property]]+TBL_Roofing6730[[#This Row],[51+ properties]]+TBL_Roofing6730[[#This Row],[26-50 properties]]+TBL_Roofing6730[[#This Row],[11-25 properties]]+TBL_Roofing6730[[#This Row],[2-10 properties]]</f>
        <v>64933.75</v>
      </c>
      <c r="L173" s="278"/>
      <c r="M173" s="279"/>
      <c r="N173" s="279"/>
      <c r="O173" s="279"/>
      <c r="P173" s="279"/>
      <c r="Q173" s="279"/>
      <c r="R173" s="279"/>
      <c r="S173" s="279"/>
      <c r="T173" s="279"/>
      <c r="U173" s="279"/>
      <c r="V173" s="279"/>
      <c r="W173" s="280"/>
    </row>
    <row r="174" spans="1:25" s="71" customFormat="1" ht="15" thickBot="1">
      <c r="A174" s="283" t="s">
        <v>795</v>
      </c>
      <c r="B174" s="284" t="s">
        <v>811</v>
      </c>
      <c r="C174" s="284"/>
      <c r="D174" s="284" t="s">
        <v>822</v>
      </c>
      <c r="E174" s="284" t="s">
        <v>806</v>
      </c>
      <c r="F174" s="515">
        <v>3710.5</v>
      </c>
      <c r="G174" s="515">
        <v>3710.5</v>
      </c>
      <c r="H174" s="515">
        <v>3710.5</v>
      </c>
      <c r="I174" s="515">
        <v>3710.5</v>
      </c>
      <c r="J174" s="515">
        <v>3710.5</v>
      </c>
      <c r="K174" s="268">
        <f>TBL_Roofing6730[[#This Row],[Single property]]+TBL_Roofing6730[[#This Row],[51+ properties]]+TBL_Roofing6730[[#This Row],[26-50 properties]]+TBL_Roofing6730[[#This Row],[11-25 properties]]+TBL_Roofing6730[[#This Row],[2-10 properties]]</f>
        <v>18552.5</v>
      </c>
      <c r="L174" s="269"/>
      <c r="M174" s="267"/>
      <c r="N174" s="267"/>
      <c r="O174" s="267"/>
      <c r="P174" s="267"/>
      <c r="Q174" s="267"/>
      <c r="R174" s="267"/>
      <c r="S174" s="267"/>
      <c r="T174" s="267"/>
      <c r="U174" s="267"/>
      <c r="V174" s="267"/>
      <c r="W174" s="270"/>
    </row>
    <row r="175" spans="1:25" s="71" customFormat="1" ht="15" thickBot="1">
      <c r="A175" s="271" t="s">
        <v>795</v>
      </c>
      <c r="B175" s="272" t="s">
        <v>811</v>
      </c>
      <c r="C175" s="272"/>
      <c r="D175" s="272" t="s">
        <v>822</v>
      </c>
      <c r="E175" s="272" t="s">
        <v>807</v>
      </c>
      <c r="F175" s="512">
        <v>6184.17</v>
      </c>
      <c r="G175" s="512">
        <v>6184.17</v>
      </c>
      <c r="H175" s="512">
        <v>6184.17</v>
      </c>
      <c r="I175" s="512">
        <v>6184.17</v>
      </c>
      <c r="J175" s="512">
        <v>6184.17</v>
      </c>
      <c r="K175" s="268">
        <f>TBL_Roofing6730[[#This Row],[Single property]]+TBL_Roofing6730[[#This Row],[51+ properties]]+TBL_Roofing6730[[#This Row],[26-50 properties]]+TBL_Roofing6730[[#This Row],[11-25 properties]]+TBL_Roofing6730[[#This Row],[2-10 properties]]</f>
        <v>30920.85</v>
      </c>
      <c r="L175" s="273"/>
      <c r="M175" s="274"/>
      <c r="N175" s="274"/>
      <c r="O175" s="274"/>
      <c r="P175" s="274"/>
      <c r="Q175" s="274"/>
      <c r="R175" s="274"/>
      <c r="S175" s="274"/>
      <c r="T175" s="274"/>
      <c r="U175" s="274"/>
      <c r="V175" s="274"/>
      <c r="W175" s="275"/>
    </row>
    <row r="176" spans="1:25" s="71" customFormat="1" ht="15" thickBot="1">
      <c r="A176" s="271" t="s">
        <v>795</v>
      </c>
      <c r="B176" s="272" t="s">
        <v>811</v>
      </c>
      <c r="C176" s="272"/>
      <c r="D176" s="272" t="s">
        <v>822</v>
      </c>
      <c r="E176" s="272" t="s">
        <v>808</v>
      </c>
      <c r="F176" s="512">
        <v>8657.83</v>
      </c>
      <c r="G176" s="512">
        <v>8657.83</v>
      </c>
      <c r="H176" s="512">
        <v>8657.83</v>
      </c>
      <c r="I176" s="512">
        <v>8657.83</v>
      </c>
      <c r="J176" s="512">
        <v>8657.83</v>
      </c>
      <c r="K176" s="268">
        <f>TBL_Roofing6730[[#This Row],[Single property]]+TBL_Roofing6730[[#This Row],[51+ properties]]+TBL_Roofing6730[[#This Row],[26-50 properties]]+TBL_Roofing6730[[#This Row],[11-25 properties]]+TBL_Roofing6730[[#This Row],[2-10 properties]]</f>
        <v>43289.15</v>
      </c>
      <c r="L176" s="273"/>
      <c r="M176" s="274"/>
      <c r="N176" s="274"/>
      <c r="O176" s="274"/>
      <c r="P176" s="274"/>
      <c r="Q176" s="274"/>
      <c r="R176" s="274"/>
      <c r="S176" s="274"/>
      <c r="T176" s="274"/>
      <c r="U176" s="274"/>
      <c r="V176" s="274"/>
      <c r="W176" s="275"/>
    </row>
    <row r="177" spans="1:26" s="71" customFormat="1" ht="15" thickBot="1">
      <c r="A177" s="271" t="s">
        <v>795</v>
      </c>
      <c r="B177" s="272" t="s">
        <v>811</v>
      </c>
      <c r="C177" s="272"/>
      <c r="D177" s="272" t="s">
        <v>822</v>
      </c>
      <c r="E177" s="272" t="s">
        <v>809</v>
      </c>
      <c r="F177" s="512">
        <v>12368.34</v>
      </c>
      <c r="G177" s="512">
        <v>12368.34</v>
      </c>
      <c r="H177" s="512">
        <v>12368.34</v>
      </c>
      <c r="I177" s="512">
        <v>12368.34</v>
      </c>
      <c r="J177" s="512">
        <v>12368.34</v>
      </c>
      <c r="K177" s="268">
        <f>TBL_Roofing6730[[#This Row],[Single property]]+TBL_Roofing6730[[#This Row],[51+ properties]]+TBL_Roofing6730[[#This Row],[26-50 properties]]+TBL_Roofing6730[[#This Row],[11-25 properties]]+TBL_Roofing6730[[#This Row],[2-10 properties]]</f>
        <v>61841.7</v>
      </c>
      <c r="L177" s="273"/>
      <c r="M177" s="274"/>
      <c r="N177" s="274"/>
      <c r="O177" s="274"/>
      <c r="P177" s="274"/>
      <c r="Q177" s="274"/>
      <c r="R177" s="274"/>
      <c r="S177" s="274"/>
      <c r="T177" s="274"/>
      <c r="U177" s="274"/>
      <c r="V177" s="274"/>
      <c r="W177" s="275"/>
    </row>
    <row r="178" spans="1:26" s="71" customFormat="1" ht="15" thickBot="1">
      <c r="A178" s="276" t="s">
        <v>795</v>
      </c>
      <c r="B178" s="277" t="s">
        <v>811</v>
      </c>
      <c r="C178" s="277"/>
      <c r="D178" s="277" t="s">
        <v>822</v>
      </c>
      <c r="E178" s="277" t="s">
        <v>810</v>
      </c>
      <c r="F178" s="513">
        <v>12986.75</v>
      </c>
      <c r="G178" s="513">
        <v>12986.75</v>
      </c>
      <c r="H178" s="513">
        <v>12986.75</v>
      </c>
      <c r="I178" s="513">
        <v>12986.75</v>
      </c>
      <c r="J178" s="513">
        <v>12986.75</v>
      </c>
      <c r="K178" s="268">
        <f>TBL_Roofing6730[[#This Row],[Single property]]+TBL_Roofing6730[[#This Row],[51+ properties]]+TBL_Roofing6730[[#This Row],[26-50 properties]]+TBL_Roofing6730[[#This Row],[11-25 properties]]+TBL_Roofing6730[[#This Row],[2-10 properties]]</f>
        <v>64933.75</v>
      </c>
      <c r="L178" s="278"/>
      <c r="M178" s="279"/>
      <c r="N178" s="279"/>
      <c r="O178" s="279"/>
      <c r="P178" s="279"/>
      <c r="Q178" s="279"/>
      <c r="R178" s="279"/>
      <c r="S178" s="279"/>
      <c r="T178" s="279"/>
      <c r="U178" s="279"/>
      <c r="V178" s="279"/>
      <c r="W178" s="280"/>
    </row>
    <row r="179" spans="1:26" s="71" customFormat="1" ht="15" thickBot="1">
      <c r="A179" s="265" t="s">
        <v>795</v>
      </c>
      <c r="B179" s="266" t="s">
        <v>812</v>
      </c>
      <c r="C179" s="266"/>
      <c r="D179" s="266" t="s">
        <v>822</v>
      </c>
      <c r="E179" s="266" t="s">
        <v>806</v>
      </c>
      <c r="F179" s="511">
        <v>3710.5</v>
      </c>
      <c r="G179" s="511">
        <v>3710.5</v>
      </c>
      <c r="H179" s="511">
        <v>3710.5</v>
      </c>
      <c r="I179" s="511">
        <v>3710.5</v>
      </c>
      <c r="J179" s="511">
        <v>3710.5</v>
      </c>
      <c r="K179" s="268">
        <f>TBL_Roofing6730[[#This Row],[Single property]]+TBL_Roofing6730[[#This Row],[51+ properties]]+TBL_Roofing6730[[#This Row],[26-50 properties]]+TBL_Roofing6730[[#This Row],[11-25 properties]]+TBL_Roofing6730[[#This Row],[2-10 properties]]</f>
        <v>18552.5</v>
      </c>
      <c r="L179" s="269"/>
      <c r="M179" s="267"/>
      <c r="N179" s="267"/>
      <c r="O179" s="267"/>
      <c r="P179" s="267"/>
      <c r="Q179" s="267"/>
      <c r="R179" s="267"/>
      <c r="S179" s="267"/>
      <c r="T179" s="267"/>
      <c r="U179" s="267"/>
      <c r="V179" s="267"/>
      <c r="W179" s="270"/>
    </row>
    <row r="180" spans="1:26" s="71" customFormat="1" ht="15" thickBot="1">
      <c r="A180" s="271" t="s">
        <v>795</v>
      </c>
      <c r="B180" s="272" t="s">
        <v>812</v>
      </c>
      <c r="C180" s="272"/>
      <c r="D180" s="272" t="s">
        <v>822</v>
      </c>
      <c r="E180" s="272" t="s">
        <v>807</v>
      </c>
      <c r="F180" s="512">
        <v>6184.17</v>
      </c>
      <c r="G180" s="512">
        <v>6184.17</v>
      </c>
      <c r="H180" s="512">
        <v>6184.17</v>
      </c>
      <c r="I180" s="512">
        <v>6184.17</v>
      </c>
      <c r="J180" s="512">
        <v>6184.17</v>
      </c>
      <c r="K180" s="268">
        <f>TBL_Roofing6730[[#This Row],[Single property]]+TBL_Roofing6730[[#This Row],[51+ properties]]+TBL_Roofing6730[[#This Row],[26-50 properties]]+TBL_Roofing6730[[#This Row],[11-25 properties]]+TBL_Roofing6730[[#This Row],[2-10 properties]]</f>
        <v>30920.85</v>
      </c>
      <c r="L180" s="273"/>
      <c r="M180" s="274"/>
      <c r="N180" s="274"/>
      <c r="O180" s="274"/>
      <c r="P180" s="274"/>
      <c r="Q180" s="274"/>
      <c r="R180" s="274"/>
      <c r="S180" s="274"/>
      <c r="T180" s="274"/>
      <c r="U180" s="274"/>
      <c r="V180" s="274"/>
      <c r="W180" s="275"/>
    </row>
    <row r="181" spans="1:26" s="71" customFormat="1" ht="15" thickBot="1">
      <c r="A181" s="271" t="s">
        <v>795</v>
      </c>
      <c r="B181" s="272" t="s">
        <v>812</v>
      </c>
      <c r="C181" s="272"/>
      <c r="D181" s="272" t="s">
        <v>822</v>
      </c>
      <c r="E181" s="272" t="s">
        <v>808</v>
      </c>
      <c r="F181" s="512">
        <v>8657.83</v>
      </c>
      <c r="G181" s="512">
        <v>8657.83</v>
      </c>
      <c r="H181" s="512">
        <v>8657.83</v>
      </c>
      <c r="I181" s="512">
        <v>8657.83</v>
      </c>
      <c r="J181" s="512">
        <v>8657.83</v>
      </c>
      <c r="K181" s="268">
        <f>TBL_Roofing6730[[#This Row],[Single property]]+TBL_Roofing6730[[#This Row],[51+ properties]]+TBL_Roofing6730[[#This Row],[26-50 properties]]+TBL_Roofing6730[[#This Row],[11-25 properties]]+TBL_Roofing6730[[#This Row],[2-10 properties]]</f>
        <v>43289.15</v>
      </c>
      <c r="L181" s="273"/>
      <c r="M181" s="274"/>
      <c r="N181" s="274"/>
      <c r="O181" s="274"/>
      <c r="P181" s="274"/>
      <c r="Q181" s="274"/>
      <c r="R181" s="274"/>
      <c r="S181" s="274"/>
      <c r="T181" s="274"/>
      <c r="U181" s="274"/>
      <c r="V181" s="274"/>
      <c r="W181" s="275"/>
    </row>
    <row r="182" spans="1:26" s="71" customFormat="1" ht="15" thickBot="1">
      <c r="A182" s="271" t="s">
        <v>795</v>
      </c>
      <c r="B182" s="272" t="s">
        <v>812</v>
      </c>
      <c r="C182" s="272"/>
      <c r="D182" s="272" t="s">
        <v>822</v>
      </c>
      <c r="E182" s="272" t="s">
        <v>809</v>
      </c>
      <c r="F182" s="512">
        <v>12368.34</v>
      </c>
      <c r="G182" s="512">
        <v>12368.34</v>
      </c>
      <c r="H182" s="512">
        <v>12368.34</v>
      </c>
      <c r="I182" s="512">
        <v>12368.34</v>
      </c>
      <c r="J182" s="512">
        <v>12368.34</v>
      </c>
      <c r="K182" s="268">
        <f>TBL_Roofing6730[[#This Row],[Single property]]+TBL_Roofing6730[[#This Row],[51+ properties]]+TBL_Roofing6730[[#This Row],[26-50 properties]]+TBL_Roofing6730[[#This Row],[11-25 properties]]+TBL_Roofing6730[[#This Row],[2-10 properties]]</f>
        <v>61841.7</v>
      </c>
      <c r="L182" s="273"/>
      <c r="M182" s="274"/>
      <c r="N182" s="274"/>
      <c r="O182" s="274"/>
      <c r="P182" s="274"/>
      <c r="Q182" s="274"/>
      <c r="R182" s="274"/>
      <c r="S182" s="274"/>
      <c r="T182" s="274"/>
      <c r="U182" s="274"/>
      <c r="V182" s="274"/>
      <c r="W182" s="275"/>
    </row>
    <row r="183" spans="1:26" s="71" customFormat="1" ht="15" thickBot="1">
      <c r="A183" s="281" t="s">
        <v>795</v>
      </c>
      <c r="B183" s="282" t="s">
        <v>812</v>
      </c>
      <c r="C183" s="282"/>
      <c r="D183" s="282" t="s">
        <v>822</v>
      </c>
      <c r="E183" s="282" t="s">
        <v>810</v>
      </c>
      <c r="F183" s="514">
        <v>12986.75</v>
      </c>
      <c r="G183" s="514">
        <v>12986.75</v>
      </c>
      <c r="H183" s="514">
        <v>12986.75</v>
      </c>
      <c r="I183" s="514">
        <v>12986.75</v>
      </c>
      <c r="J183" s="514">
        <v>12986.75</v>
      </c>
      <c r="K183" s="268">
        <f>TBL_Roofing6730[[#This Row],[Single property]]+TBL_Roofing6730[[#This Row],[51+ properties]]+TBL_Roofing6730[[#This Row],[26-50 properties]]+TBL_Roofing6730[[#This Row],[11-25 properties]]+TBL_Roofing6730[[#This Row],[2-10 properties]]</f>
        <v>64933.75</v>
      </c>
      <c r="L183" s="278"/>
      <c r="M183" s="279"/>
      <c r="N183" s="279"/>
      <c r="O183" s="279"/>
      <c r="P183" s="279"/>
      <c r="Q183" s="279"/>
      <c r="R183" s="279"/>
      <c r="S183" s="279"/>
      <c r="T183" s="279"/>
      <c r="U183" s="279"/>
      <c r="V183" s="279"/>
      <c r="W183" s="280"/>
      <c r="Z183"/>
    </row>
    <row r="184" spans="1:26" s="71" customFormat="1" ht="15" thickBot="1">
      <c r="A184" s="283" t="s">
        <v>795</v>
      </c>
      <c r="B184" s="284" t="s">
        <v>813</v>
      </c>
      <c r="C184" s="284"/>
      <c r="D184" s="284" t="s">
        <v>822</v>
      </c>
      <c r="E184" s="284" t="s">
        <v>806</v>
      </c>
      <c r="F184" s="515">
        <v>3710.5</v>
      </c>
      <c r="G184" s="515">
        <v>3710.5</v>
      </c>
      <c r="H184" s="515">
        <v>3710.5</v>
      </c>
      <c r="I184" s="515">
        <v>3710.5</v>
      </c>
      <c r="J184" s="515">
        <v>3710.5</v>
      </c>
      <c r="K184" s="268">
        <f>TBL_Roofing6730[[#This Row],[Single property]]+TBL_Roofing6730[[#This Row],[51+ properties]]+TBL_Roofing6730[[#This Row],[26-50 properties]]+TBL_Roofing6730[[#This Row],[11-25 properties]]+TBL_Roofing6730[[#This Row],[2-10 properties]]</f>
        <v>18552.5</v>
      </c>
      <c r="L184" s="273"/>
      <c r="M184" s="274"/>
      <c r="N184" s="274"/>
      <c r="O184" s="274"/>
      <c r="P184" s="274"/>
      <c r="Q184" s="274"/>
      <c r="R184" s="274"/>
      <c r="S184" s="274"/>
      <c r="T184" s="274"/>
      <c r="U184" s="274"/>
      <c r="V184" s="274"/>
      <c r="W184" s="274"/>
    </row>
    <row r="185" spans="1:26" s="71" customFormat="1" ht="15" thickBot="1">
      <c r="A185" s="271" t="s">
        <v>795</v>
      </c>
      <c r="B185" s="272" t="s">
        <v>813</v>
      </c>
      <c r="C185" s="272"/>
      <c r="D185" s="272" t="s">
        <v>822</v>
      </c>
      <c r="E185" s="272" t="s">
        <v>807</v>
      </c>
      <c r="F185" s="512">
        <v>6184.17</v>
      </c>
      <c r="G185" s="512">
        <v>6184.17</v>
      </c>
      <c r="H185" s="512">
        <v>6184.17</v>
      </c>
      <c r="I185" s="512">
        <v>6184.17</v>
      </c>
      <c r="J185" s="512">
        <v>6184.17</v>
      </c>
      <c r="K185" s="268">
        <f>TBL_Roofing6730[[#This Row],[Single property]]+TBL_Roofing6730[[#This Row],[51+ properties]]+TBL_Roofing6730[[#This Row],[26-50 properties]]+TBL_Roofing6730[[#This Row],[11-25 properties]]+TBL_Roofing6730[[#This Row],[2-10 properties]]</f>
        <v>30920.85</v>
      </c>
      <c r="L185" s="273"/>
      <c r="M185" s="274"/>
      <c r="N185" s="274"/>
      <c r="O185" s="274"/>
      <c r="P185" s="274"/>
      <c r="Q185" s="274"/>
      <c r="R185" s="274"/>
      <c r="S185" s="274"/>
      <c r="T185" s="274"/>
      <c r="U185" s="274"/>
      <c r="V185" s="274"/>
      <c r="W185" s="274"/>
    </row>
    <row r="186" spans="1:26" s="71" customFormat="1" ht="15" thickBot="1">
      <c r="A186" s="271" t="s">
        <v>795</v>
      </c>
      <c r="B186" s="272" t="s">
        <v>813</v>
      </c>
      <c r="C186" s="272"/>
      <c r="D186" s="272" t="s">
        <v>822</v>
      </c>
      <c r="E186" s="272" t="s">
        <v>808</v>
      </c>
      <c r="F186" s="512">
        <v>8657.83</v>
      </c>
      <c r="G186" s="512">
        <v>8657.83</v>
      </c>
      <c r="H186" s="512">
        <v>8657.83</v>
      </c>
      <c r="I186" s="512">
        <v>8657.83</v>
      </c>
      <c r="J186" s="512">
        <v>8657.83</v>
      </c>
      <c r="K186" s="268">
        <f>TBL_Roofing6730[[#This Row],[Single property]]+TBL_Roofing6730[[#This Row],[51+ properties]]+TBL_Roofing6730[[#This Row],[26-50 properties]]+TBL_Roofing6730[[#This Row],[11-25 properties]]+TBL_Roofing6730[[#This Row],[2-10 properties]]</f>
        <v>43289.15</v>
      </c>
      <c r="L186" s="273"/>
      <c r="M186" s="274"/>
      <c r="N186" s="274"/>
      <c r="O186" s="274"/>
      <c r="P186" s="274"/>
      <c r="Q186" s="274"/>
      <c r="R186" s="274"/>
      <c r="S186" s="274"/>
      <c r="T186" s="274"/>
      <c r="U186" s="274"/>
      <c r="V186" s="274"/>
      <c r="W186" s="274"/>
    </row>
    <row r="187" spans="1:26" s="71" customFormat="1" ht="15" thickBot="1">
      <c r="A187" s="271" t="s">
        <v>795</v>
      </c>
      <c r="B187" s="272" t="s">
        <v>813</v>
      </c>
      <c r="C187" s="272"/>
      <c r="D187" s="272" t="s">
        <v>822</v>
      </c>
      <c r="E187" s="272" t="s">
        <v>809</v>
      </c>
      <c r="F187" s="512">
        <v>12368.34</v>
      </c>
      <c r="G187" s="512">
        <v>12368.34</v>
      </c>
      <c r="H187" s="512">
        <v>12368.34</v>
      </c>
      <c r="I187" s="512">
        <v>12368.34</v>
      </c>
      <c r="J187" s="512">
        <v>12368.34</v>
      </c>
      <c r="K187" s="268">
        <f>TBL_Roofing6730[[#This Row],[Single property]]+TBL_Roofing6730[[#This Row],[51+ properties]]+TBL_Roofing6730[[#This Row],[26-50 properties]]+TBL_Roofing6730[[#This Row],[11-25 properties]]+TBL_Roofing6730[[#This Row],[2-10 properties]]</f>
        <v>61841.7</v>
      </c>
      <c r="L187" s="273"/>
      <c r="M187" s="274"/>
      <c r="N187" s="274"/>
      <c r="O187" s="274"/>
      <c r="P187" s="274"/>
      <c r="Q187" s="274"/>
      <c r="R187" s="274"/>
      <c r="S187" s="274"/>
      <c r="T187" s="274"/>
      <c r="U187" s="274"/>
      <c r="V187" s="274"/>
      <c r="W187" s="274"/>
    </row>
    <row r="188" spans="1:26" s="71" customFormat="1" ht="15" thickBot="1">
      <c r="A188" s="276" t="s">
        <v>795</v>
      </c>
      <c r="B188" s="277" t="s">
        <v>813</v>
      </c>
      <c r="C188" s="277"/>
      <c r="D188" s="277" t="s">
        <v>822</v>
      </c>
      <c r="E188" s="277" t="s">
        <v>810</v>
      </c>
      <c r="F188" s="513">
        <v>12986.75</v>
      </c>
      <c r="G188" s="513">
        <v>12986.75</v>
      </c>
      <c r="H188" s="513">
        <v>12986.75</v>
      </c>
      <c r="I188" s="513">
        <v>12986.75</v>
      </c>
      <c r="J188" s="513">
        <v>12986.75</v>
      </c>
      <c r="K188" s="268">
        <f>TBL_Roofing6730[[#This Row],[Single property]]+TBL_Roofing6730[[#This Row],[51+ properties]]+TBL_Roofing6730[[#This Row],[26-50 properties]]+TBL_Roofing6730[[#This Row],[11-25 properties]]+TBL_Roofing6730[[#This Row],[2-10 properties]]</f>
        <v>64933.75</v>
      </c>
      <c r="L188" s="285"/>
      <c r="M188" s="286"/>
      <c r="N188" s="286"/>
      <c r="O188" s="286"/>
      <c r="P188" s="286"/>
      <c r="Q188" s="286"/>
      <c r="R188" s="286"/>
      <c r="S188" s="286"/>
      <c r="T188" s="286"/>
      <c r="U188" s="286"/>
      <c r="V188" s="286"/>
      <c r="W188" s="286"/>
    </row>
    <row r="189" spans="1:26" s="71" customFormat="1" ht="15" thickBot="1">
      <c r="A189" s="265" t="s">
        <v>795</v>
      </c>
      <c r="B189" s="266" t="s">
        <v>814</v>
      </c>
      <c r="C189" s="266"/>
      <c r="D189" s="266" t="s">
        <v>822</v>
      </c>
      <c r="E189" s="266" t="s">
        <v>806</v>
      </c>
      <c r="F189" s="511">
        <v>3710.5</v>
      </c>
      <c r="G189" s="511">
        <v>3710.5</v>
      </c>
      <c r="H189" s="511">
        <v>3710.5</v>
      </c>
      <c r="I189" s="511">
        <v>3710.5</v>
      </c>
      <c r="J189" s="511">
        <v>3710.5</v>
      </c>
      <c r="K189" s="268">
        <f>TBL_Roofing6730[[#This Row],[Single property]]+TBL_Roofing6730[[#This Row],[51+ properties]]+TBL_Roofing6730[[#This Row],[26-50 properties]]+TBL_Roofing6730[[#This Row],[11-25 properties]]+TBL_Roofing6730[[#This Row],[2-10 properties]]</f>
        <v>18552.5</v>
      </c>
      <c r="L189" s="269"/>
      <c r="M189" s="267"/>
      <c r="N189" s="267"/>
      <c r="O189" s="267"/>
      <c r="P189" s="267"/>
      <c r="Q189" s="267"/>
      <c r="R189" s="267"/>
      <c r="S189" s="267"/>
      <c r="T189" s="267"/>
      <c r="U189" s="267"/>
      <c r="V189" s="267"/>
      <c r="W189" s="270"/>
    </row>
    <row r="190" spans="1:26" s="71" customFormat="1" ht="15" thickBot="1">
      <c r="A190" s="271" t="s">
        <v>795</v>
      </c>
      <c r="B190" s="272" t="s">
        <v>814</v>
      </c>
      <c r="C190" s="272"/>
      <c r="D190" s="272" t="s">
        <v>822</v>
      </c>
      <c r="E190" s="272" t="s">
        <v>807</v>
      </c>
      <c r="F190" s="512">
        <v>6184.17</v>
      </c>
      <c r="G190" s="512">
        <v>6184.17</v>
      </c>
      <c r="H190" s="512">
        <v>6184.17</v>
      </c>
      <c r="I190" s="512">
        <v>6184.17</v>
      </c>
      <c r="J190" s="512">
        <v>6184.17</v>
      </c>
      <c r="K190" s="268">
        <f>TBL_Roofing6730[[#This Row],[Single property]]+TBL_Roofing6730[[#This Row],[51+ properties]]+TBL_Roofing6730[[#This Row],[26-50 properties]]+TBL_Roofing6730[[#This Row],[11-25 properties]]+TBL_Roofing6730[[#This Row],[2-10 properties]]</f>
        <v>30920.85</v>
      </c>
      <c r="L190" s="273"/>
      <c r="M190" s="274"/>
      <c r="N190" s="274"/>
      <c r="O190" s="274"/>
      <c r="P190" s="274"/>
      <c r="Q190" s="274"/>
      <c r="R190" s="274"/>
      <c r="S190" s="274"/>
      <c r="T190" s="274"/>
      <c r="U190" s="274"/>
      <c r="V190" s="274"/>
      <c r="W190" s="275"/>
    </row>
    <row r="191" spans="1:26" s="71" customFormat="1" ht="15" thickBot="1">
      <c r="A191" s="271" t="s">
        <v>795</v>
      </c>
      <c r="B191" s="272" t="s">
        <v>814</v>
      </c>
      <c r="C191" s="272"/>
      <c r="D191" s="272" t="s">
        <v>822</v>
      </c>
      <c r="E191" s="272" t="s">
        <v>808</v>
      </c>
      <c r="F191" s="512">
        <v>8657.83</v>
      </c>
      <c r="G191" s="512">
        <v>8657.83</v>
      </c>
      <c r="H191" s="512">
        <v>8657.83</v>
      </c>
      <c r="I191" s="512">
        <v>8657.83</v>
      </c>
      <c r="J191" s="512">
        <v>8657.83</v>
      </c>
      <c r="K191" s="268">
        <f>TBL_Roofing6730[[#This Row],[Single property]]+TBL_Roofing6730[[#This Row],[51+ properties]]+TBL_Roofing6730[[#This Row],[26-50 properties]]+TBL_Roofing6730[[#This Row],[11-25 properties]]+TBL_Roofing6730[[#This Row],[2-10 properties]]</f>
        <v>43289.15</v>
      </c>
      <c r="L191" s="273"/>
      <c r="M191" s="274"/>
      <c r="N191" s="274"/>
      <c r="O191" s="274"/>
      <c r="P191" s="274"/>
      <c r="Q191" s="274"/>
      <c r="R191" s="274"/>
      <c r="S191" s="274"/>
      <c r="T191" s="274"/>
      <c r="U191" s="274"/>
      <c r="V191" s="274"/>
      <c r="W191" s="275"/>
    </row>
    <row r="192" spans="1:26" s="71" customFormat="1" ht="15" thickBot="1">
      <c r="A192" s="271" t="s">
        <v>795</v>
      </c>
      <c r="B192" s="272" t="s">
        <v>814</v>
      </c>
      <c r="C192" s="272"/>
      <c r="D192" s="272" t="s">
        <v>822</v>
      </c>
      <c r="E192" s="272" t="s">
        <v>809</v>
      </c>
      <c r="F192" s="512">
        <v>12368.34</v>
      </c>
      <c r="G192" s="512">
        <v>12368.34</v>
      </c>
      <c r="H192" s="512">
        <v>12368.34</v>
      </c>
      <c r="I192" s="512">
        <v>12368.34</v>
      </c>
      <c r="J192" s="512">
        <v>12368.34</v>
      </c>
      <c r="K192" s="268">
        <f>TBL_Roofing6730[[#This Row],[Single property]]+TBL_Roofing6730[[#This Row],[51+ properties]]+TBL_Roofing6730[[#This Row],[26-50 properties]]+TBL_Roofing6730[[#This Row],[11-25 properties]]+TBL_Roofing6730[[#This Row],[2-10 properties]]</f>
        <v>61841.7</v>
      </c>
      <c r="L192" s="273"/>
      <c r="M192" s="274"/>
      <c r="N192" s="274"/>
      <c r="O192" s="274"/>
      <c r="P192" s="274"/>
      <c r="Q192" s="274"/>
      <c r="R192" s="274"/>
      <c r="S192" s="274"/>
      <c r="T192" s="274"/>
      <c r="U192" s="274"/>
      <c r="V192" s="274"/>
      <c r="W192" s="275"/>
    </row>
    <row r="193" spans="1:23" s="71" customFormat="1" ht="15" thickBot="1">
      <c r="A193" s="281" t="s">
        <v>795</v>
      </c>
      <c r="B193" s="282" t="s">
        <v>814</v>
      </c>
      <c r="C193" s="282"/>
      <c r="D193" s="282" t="s">
        <v>822</v>
      </c>
      <c r="E193" s="282" t="s">
        <v>810</v>
      </c>
      <c r="F193" s="514">
        <v>12986.75</v>
      </c>
      <c r="G193" s="514">
        <v>12986.75</v>
      </c>
      <c r="H193" s="514">
        <v>12986.75</v>
      </c>
      <c r="I193" s="514">
        <v>12986.75</v>
      </c>
      <c r="J193" s="514">
        <v>12986.75</v>
      </c>
      <c r="K193" s="268">
        <f>TBL_Roofing6730[[#This Row],[Single property]]+TBL_Roofing6730[[#This Row],[51+ properties]]+TBL_Roofing6730[[#This Row],[26-50 properties]]+TBL_Roofing6730[[#This Row],[11-25 properties]]+TBL_Roofing6730[[#This Row],[2-10 properties]]</f>
        <v>64933.75</v>
      </c>
      <c r="L193" s="278"/>
      <c r="M193" s="279"/>
      <c r="N193" s="279"/>
      <c r="O193" s="279"/>
      <c r="P193" s="279"/>
      <c r="Q193" s="279"/>
      <c r="R193" s="279"/>
      <c r="S193" s="279"/>
      <c r="T193" s="279"/>
      <c r="U193" s="279"/>
      <c r="V193" s="279"/>
      <c r="W193" s="280"/>
    </row>
    <row r="194" spans="1:23" s="71" customFormat="1" ht="15" thickBot="1">
      <c r="A194" s="283" t="s">
        <v>795</v>
      </c>
      <c r="B194" s="284" t="s">
        <v>815</v>
      </c>
      <c r="C194" s="284"/>
      <c r="D194" s="284" t="s">
        <v>822</v>
      </c>
      <c r="E194" s="284" t="s">
        <v>806</v>
      </c>
      <c r="F194" s="515">
        <v>3710.5</v>
      </c>
      <c r="G194" s="515">
        <v>3710.5</v>
      </c>
      <c r="H194" s="515">
        <v>3710.5</v>
      </c>
      <c r="I194" s="515">
        <v>3710.5</v>
      </c>
      <c r="J194" s="515">
        <v>3710.5</v>
      </c>
      <c r="K194" s="268">
        <f>TBL_Roofing6730[[#This Row],[Single property]]+TBL_Roofing6730[[#This Row],[51+ properties]]+TBL_Roofing6730[[#This Row],[26-50 properties]]+TBL_Roofing6730[[#This Row],[11-25 properties]]+TBL_Roofing6730[[#This Row],[2-10 properties]]</f>
        <v>18552.5</v>
      </c>
      <c r="L194" s="269"/>
      <c r="M194" s="267"/>
      <c r="N194" s="267"/>
      <c r="O194" s="267"/>
      <c r="P194" s="267"/>
      <c r="Q194" s="267"/>
      <c r="R194" s="267"/>
      <c r="S194" s="267"/>
      <c r="T194" s="267"/>
      <c r="U194" s="267"/>
      <c r="V194" s="267"/>
      <c r="W194" s="270"/>
    </row>
    <row r="195" spans="1:23" s="71" customFormat="1" ht="15" thickBot="1">
      <c r="A195" s="271" t="s">
        <v>795</v>
      </c>
      <c r="B195" s="272" t="s">
        <v>815</v>
      </c>
      <c r="C195" s="272"/>
      <c r="D195" s="272" t="s">
        <v>822</v>
      </c>
      <c r="E195" s="272" t="s">
        <v>807</v>
      </c>
      <c r="F195" s="512">
        <v>6184.17</v>
      </c>
      <c r="G195" s="512">
        <v>6184.17</v>
      </c>
      <c r="H195" s="512">
        <v>6184.17</v>
      </c>
      <c r="I195" s="512">
        <v>6184.17</v>
      </c>
      <c r="J195" s="512">
        <v>6184.17</v>
      </c>
      <c r="K195" s="268">
        <f>TBL_Roofing6730[[#This Row],[Single property]]+TBL_Roofing6730[[#This Row],[51+ properties]]+TBL_Roofing6730[[#This Row],[26-50 properties]]+TBL_Roofing6730[[#This Row],[11-25 properties]]+TBL_Roofing6730[[#This Row],[2-10 properties]]</f>
        <v>30920.85</v>
      </c>
      <c r="L195" s="273"/>
      <c r="M195" s="274"/>
      <c r="N195" s="274"/>
      <c r="O195" s="274"/>
      <c r="P195" s="274"/>
      <c r="Q195" s="274"/>
      <c r="R195" s="274"/>
      <c r="S195" s="274"/>
      <c r="T195" s="274"/>
      <c r="U195" s="274"/>
      <c r="V195" s="274"/>
      <c r="W195" s="275"/>
    </row>
    <row r="196" spans="1:23" s="71" customFormat="1" ht="15" thickBot="1">
      <c r="A196" s="271" t="s">
        <v>795</v>
      </c>
      <c r="B196" s="272" t="s">
        <v>815</v>
      </c>
      <c r="C196" s="272"/>
      <c r="D196" s="272" t="s">
        <v>822</v>
      </c>
      <c r="E196" s="272" t="s">
        <v>808</v>
      </c>
      <c r="F196" s="512">
        <v>8657.83</v>
      </c>
      <c r="G196" s="512">
        <v>8657.83</v>
      </c>
      <c r="H196" s="512">
        <v>8657.83</v>
      </c>
      <c r="I196" s="512">
        <v>8657.83</v>
      </c>
      <c r="J196" s="512">
        <v>8657.83</v>
      </c>
      <c r="K196" s="268">
        <f>TBL_Roofing6730[[#This Row],[Single property]]+TBL_Roofing6730[[#This Row],[51+ properties]]+TBL_Roofing6730[[#This Row],[26-50 properties]]+TBL_Roofing6730[[#This Row],[11-25 properties]]+TBL_Roofing6730[[#This Row],[2-10 properties]]</f>
        <v>43289.15</v>
      </c>
      <c r="L196" s="273"/>
      <c r="M196" s="274"/>
      <c r="N196" s="274"/>
      <c r="O196" s="274"/>
      <c r="P196" s="274"/>
      <c r="Q196" s="274"/>
      <c r="R196" s="274"/>
      <c r="S196" s="274"/>
      <c r="T196" s="274"/>
      <c r="U196" s="274"/>
      <c r="V196" s="274"/>
      <c r="W196" s="275"/>
    </row>
    <row r="197" spans="1:23" s="71" customFormat="1" ht="15" thickBot="1">
      <c r="A197" s="271" t="s">
        <v>795</v>
      </c>
      <c r="B197" s="272" t="s">
        <v>815</v>
      </c>
      <c r="C197" s="272"/>
      <c r="D197" s="272" t="s">
        <v>822</v>
      </c>
      <c r="E197" s="272" t="s">
        <v>809</v>
      </c>
      <c r="F197" s="512">
        <v>12368.34</v>
      </c>
      <c r="G197" s="512">
        <v>12368.34</v>
      </c>
      <c r="H197" s="512">
        <v>12368.34</v>
      </c>
      <c r="I197" s="512">
        <v>12368.34</v>
      </c>
      <c r="J197" s="512">
        <v>12368.34</v>
      </c>
      <c r="K197" s="268">
        <f>TBL_Roofing6730[[#This Row],[Single property]]+TBL_Roofing6730[[#This Row],[51+ properties]]+TBL_Roofing6730[[#This Row],[26-50 properties]]+TBL_Roofing6730[[#This Row],[11-25 properties]]+TBL_Roofing6730[[#This Row],[2-10 properties]]</f>
        <v>61841.7</v>
      </c>
      <c r="L197" s="273"/>
      <c r="M197" s="274"/>
      <c r="N197" s="274"/>
      <c r="O197" s="274"/>
      <c r="P197" s="274"/>
      <c r="Q197" s="274"/>
      <c r="R197" s="274"/>
      <c r="S197" s="274"/>
      <c r="T197" s="274"/>
      <c r="U197" s="274"/>
      <c r="V197" s="274"/>
      <c r="W197" s="275"/>
    </row>
    <row r="198" spans="1:23" s="71" customFormat="1" ht="15" thickBot="1">
      <c r="A198" s="276" t="s">
        <v>795</v>
      </c>
      <c r="B198" s="277" t="s">
        <v>815</v>
      </c>
      <c r="C198" s="277"/>
      <c r="D198" s="277" t="s">
        <v>822</v>
      </c>
      <c r="E198" s="277" t="s">
        <v>810</v>
      </c>
      <c r="F198" s="513">
        <v>12986.75</v>
      </c>
      <c r="G198" s="513">
        <v>12986.75</v>
      </c>
      <c r="H198" s="513">
        <v>12986.75</v>
      </c>
      <c r="I198" s="513">
        <v>12986.75</v>
      </c>
      <c r="J198" s="513">
        <v>12986.75</v>
      </c>
      <c r="K198" s="268">
        <f>TBL_Roofing6730[[#This Row],[Single property]]+TBL_Roofing6730[[#This Row],[51+ properties]]+TBL_Roofing6730[[#This Row],[26-50 properties]]+TBL_Roofing6730[[#This Row],[11-25 properties]]+TBL_Roofing6730[[#This Row],[2-10 properties]]</f>
        <v>64933.75</v>
      </c>
      <c r="L198" s="278"/>
      <c r="M198" s="279"/>
      <c r="N198" s="279"/>
      <c r="O198" s="279"/>
      <c r="P198" s="279"/>
      <c r="Q198" s="279"/>
      <c r="R198" s="279"/>
      <c r="S198" s="279"/>
      <c r="T198" s="279"/>
      <c r="U198" s="279"/>
      <c r="V198" s="279"/>
      <c r="W198" s="280"/>
    </row>
    <row r="199" spans="1:23" s="71" customFormat="1" ht="15" thickBot="1">
      <c r="A199" s="265" t="s">
        <v>795</v>
      </c>
      <c r="B199" s="266" t="s">
        <v>816</v>
      </c>
      <c r="C199" s="266"/>
      <c r="D199" s="266" t="s">
        <v>822</v>
      </c>
      <c r="E199" s="266" t="s">
        <v>806</v>
      </c>
      <c r="F199" s="511">
        <v>3710.5</v>
      </c>
      <c r="G199" s="511">
        <v>3710.5</v>
      </c>
      <c r="H199" s="511">
        <v>3710.5</v>
      </c>
      <c r="I199" s="511">
        <v>3710.5</v>
      </c>
      <c r="J199" s="511">
        <v>3710.5</v>
      </c>
      <c r="K199" s="268">
        <f>TBL_Roofing6730[[#This Row],[Single property]]+TBL_Roofing6730[[#This Row],[51+ properties]]+TBL_Roofing6730[[#This Row],[26-50 properties]]+TBL_Roofing6730[[#This Row],[11-25 properties]]+TBL_Roofing6730[[#This Row],[2-10 properties]]</f>
        <v>18552.5</v>
      </c>
      <c r="L199" s="269"/>
      <c r="M199" s="267"/>
      <c r="N199" s="267"/>
      <c r="O199" s="267"/>
      <c r="P199" s="267"/>
      <c r="Q199" s="267"/>
      <c r="R199" s="267"/>
      <c r="S199" s="267"/>
      <c r="T199" s="267"/>
      <c r="U199" s="267"/>
      <c r="V199" s="267"/>
      <c r="W199" s="270"/>
    </row>
    <row r="200" spans="1:23" s="71" customFormat="1" ht="15" thickBot="1">
      <c r="A200" s="271" t="s">
        <v>795</v>
      </c>
      <c r="B200" s="272" t="s">
        <v>816</v>
      </c>
      <c r="C200" s="272"/>
      <c r="D200" s="272" t="s">
        <v>822</v>
      </c>
      <c r="E200" s="272" t="s">
        <v>807</v>
      </c>
      <c r="F200" s="512">
        <v>6184.17</v>
      </c>
      <c r="G200" s="512">
        <v>6184.17</v>
      </c>
      <c r="H200" s="512">
        <v>6184.17</v>
      </c>
      <c r="I200" s="512">
        <v>6184.17</v>
      </c>
      <c r="J200" s="512">
        <v>6184.17</v>
      </c>
      <c r="K200" s="268">
        <f>TBL_Roofing6730[[#This Row],[Single property]]+TBL_Roofing6730[[#This Row],[51+ properties]]+TBL_Roofing6730[[#This Row],[26-50 properties]]+TBL_Roofing6730[[#This Row],[11-25 properties]]+TBL_Roofing6730[[#This Row],[2-10 properties]]</f>
        <v>30920.85</v>
      </c>
      <c r="L200" s="273"/>
      <c r="M200" s="274"/>
      <c r="N200" s="274"/>
      <c r="O200" s="274"/>
      <c r="P200" s="274"/>
      <c r="Q200" s="274"/>
      <c r="R200" s="274"/>
      <c r="S200" s="274"/>
      <c r="T200" s="274"/>
      <c r="U200" s="274"/>
      <c r="V200" s="274"/>
      <c r="W200" s="275"/>
    </row>
    <row r="201" spans="1:23" s="71" customFormat="1" ht="15" thickBot="1">
      <c r="A201" s="271" t="s">
        <v>795</v>
      </c>
      <c r="B201" s="272" t="s">
        <v>816</v>
      </c>
      <c r="C201" s="272"/>
      <c r="D201" s="272" t="s">
        <v>822</v>
      </c>
      <c r="E201" s="272" t="s">
        <v>808</v>
      </c>
      <c r="F201" s="512">
        <v>8657.83</v>
      </c>
      <c r="G201" s="512">
        <v>8657.83</v>
      </c>
      <c r="H201" s="512">
        <v>8657.83</v>
      </c>
      <c r="I201" s="512">
        <v>8657.83</v>
      </c>
      <c r="J201" s="512">
        <v>8657.83</v>
      </c>
      <c r="K201" s="268">
        <f>TBL_Roofing6730[[#This Row],[Single property]]+TBL_Roofing6730[[#This Row],[51+ properties]]+TBL_Roofing6730[[#This Row],[26-50 properties]]+TBL_Roofing6730[[#This Row],[11-25 properties]]+TBL_Roofing6730[[#This Row],[2-10 properties]]</f>
        <v>43289.15</v>
      </c>
      <c r="L201" s="273"/>
      <c r="M201" s="274"/>
      <c r="N201" s="274"/>
      <c r="O201" s="274"/>
      <c r="P201" s="274"/>
      <c r="Q201" s="274"/>
      <c r="R201" s="274"/>
      <c r="S201" s="274"/>
      <c r="T201" s="274"/>
      <c r="U201" s="274"/>
      <c r="V201" s="274"/>
      <c r="W201" s="275"/>
    </row>
    <row r="202" spans="1:23" s="71" customFormat="1" ht="15" thickBot="1">
      <c r="A202" s="271" t="s">
        <v>795</v>
      </c>
      <c r="B202" s="272" t="s">
        <v>816</v>
      </c>
      <c r="C202" s="272"/>
      <c r="D202" s="272" t="s">
        <v>822</v>
      </c>
      <c r="E202" s="272" t="s">
        <v>809</v>
      </c>
      <c r="F202" s="512">
        <v>12368.34</v>
      </c>
      <c r="G202" s="512">
        <v>12368.34</v>
      </c>
      <c r="H202" s="512">
        <v>12368.34</v>
      </c>
      <c r="I202" s="512">
        <v>12368.34</v>
      </c>
      <c r="J202" s="512">
        <v>12368.34</v>
      </c>
      <c r="K202" s="268">
        <f>TBL_Roofing6730[[#This Row],[Single property]]+TBL_Roofing6730[[#This Row],[51+ properties]]+TBL_Roofing6730[[#This Row],[26-50 properties]]+TBL_Roofing6730[[#This Row],[11-25 properties]]+TBL_Roofing6730[[#This Row],[2-10 properties]]</f>
        <v>61841.7</v>
      </c>
      <c r="L202" s="273"/>
      <c r="M202" s="274"/>
      <c r="N202" s="274"/>
      <c r="O202" s="274"/>
      <c r="P202" s="274"/>
      <c r="Q202" s="274"/>
      <c r="R202" s="274"/>
      <c r="S202" s="274"/>
      <c r="T202" s="274"/>
      <c r="U202" s="274"/>
      <c r="V202" s="274"/>
      <c r="W202" s="275"/>
    </row>
    <row r="203" spans="1:23" s="71" customFormat="1" ht="15" thickBot="1">
      <c r="A203" s="281" t="s">
        <v>795</v>
      </c>
      <c r="B203" s="282" t="s">
        <v>816</v>
      </c>
      <c r="C203" s="282"/>
      <c r="D203" s="282" t="s">
        <v>822</v>
      </c>
      <c r="E203" s="282" t="s">
        <v>810</v>
      </c>
      <c r="F203" s="514">
        <v>12986.75</v>
      </c>
      <c r="G203" s="514">
        <v>12986.75</v>
      </c>
      <c r="H203" s="514">
        <v>12986.75</v>
      </c>
      <c r="I203" s="514">
        <v>12986.75</v>
      </c>
      <c r="J203" s="514">
        <v>12986.75</v>
      </c>
      <c r="K203" s="268">
        <f>TBL_Roofing6730[[#This Row],[Single property]]+TBL_Roofing6730[[#This Row],[51+ properties]]+TBL_Roofing6730[[#This Row],[26-50 properties]]+TBL_Roofing6730[[#This Row],[11-25 properties]]+TBL_Roofing6730[[#This Row],[2-10 properties]]</f>
        <v>64933.75</v>
      </c>
      <c r="L203" s="278"/>
      <c r="M203" s="279"/>
      <c r="N203" s="279"/>
      <c r="O203" s="279"/>
      <c r="P203" s="279"/>
      <c r="Q203" s="279"/>
      <c r="R203" s="279"/>
      <c r="S203" s="279"/>
      <c r="T203" s="279"/>
      <c r="U203" s="279"/>
      <c r="V203" s="279"/>
      <c r="W203" s="280"/>
    </row>
    <row r="204" spans="1:23" s="71" customFormat="1" ht="15" thickBot="1">
      <c r="A204" s="283" t="s">
        <v>795</v>
      </c>
      <c r="B204" s="284" t="s">
        <v>817</v>
      </c>
      <c r="C204" s="284"/>
      <c r="D204" s="284" t="s">
        <v>822</v>
      </c>
      <c r="E204" s="284" t="s">
        <v>806</v>
      </c>
      <c r="F204" s="515">
        <v>3710.5</v>
      </c>
      <c r="G204" s="515">
        <v>3710.5</v>
      </c>
      <c r="H204" s="515">
        <v>3710.5</v>
      </c>
      <c r="I204" s="515">
        <v>3710.5</v>
      </c>
      <c r="J204" s="515">
        <v>3710.5</v>
      </c>
      <c r="K204" s="268">
        <f>TBL_Roofing6730[[#This Row],[Single property]]+TBL_Roofing6730[[#This Row],[51+ properties]]+TBL_Roofing6730[[#This Row],[26-50 properties]]+TBL_Roofing6730[[#This Row],[11-25 properties]]+TBL_Roofing6730[[#This Row],[2-10 properties]]</f>
        <v>18552.5</v>
      </c>
      <c r="L204" s="273"/>
      <c r="M204" s="274"/>
      <c r="N204" s="274"/>
      <c r="O204" s="274"/>
      <c r="P204" s="274"/>
      <c r="Q204" s="274"/>
      <c r="R204" s="274"/>
      <c r="S204" s="274"/>
      <c r="T204" s="274"/>
      <c r="U204" s="274"/>
      <c r="V204" s="274"/>
      <c r="W204" s="274"/>
    </row>
    <row r="205" spans="1:23" s="71" customFormat="1" ht="15" thickBot="1">
      <c r="A205" s="271" t="s">
        <v>795</v>
      </c>
      <c r="B205" s="272" t="s">
        <v>817</v>
      </c>
      <c r="C205" s="272"/>
      <c r="D205" s="272" t="s">
        <v>822</v>
      </c>
      <c r="E205" s="272" t="s">
        <v>807</v>
      </c>
      <c r="F205" s="512">
        <v>6184.17</v>
      </c>
      <c r="G205" s="512">
        <v>6184.17</v>
      </c>
      <c r="H205" s="512">
        <v>6184.17</v>
      </c>
      <c r="I205" s="512">
        <v>6184.17</v>
      </c>
      <c r="J205" s="512">
        <v>6184.17</v>
      </c>
      <c r="K205" s="268">
        <f>TBL_Roofing6730[[#This Row],[Single property]]+TBL_Roofing6730[[#This Row],[51+ properties]]+TBL_Roofing6730[[#This Row],[26-50 properties]]+TBL_Roofing6730[[#This Row],[11-25 properties]]+TBL_Roofing6730[[#This Row],[2-10 properties]]</f>
        <v>30920.85</v>
      </c>
      <c r="L205" s="273"/>
      <c r="M205" s="274"/>
      <c r="N205" s="274"/>
      <c r="O205" s="274"/>
      <c r="P205" s="274"/>
      <c r="Q205" s="274"/>
      <c r="R205" s="274"/>
      <c r="S205" s="274"/>
      <c r="T205" s="274"/>
      <c r="U205" s="274"/>
      <c r="V205" s="274"/>
      <c r="W205" s="274"/>
    </row>
    <row r="206" spans="1:23" s="71" customFormat="1" ht="15" thickBot="1">
      <c r="A206" s="271" t="s">
        <v>795</v>
      </c>
      <c r="B206" s="272" t="s">
        <v>817</v>
      </c>
      <c r="C206" s="272"/>
      <c r="D206" s="272" t="s">
        <v>822</v>
      </c>
      <c r="E206" s="272" t="s">
        <v>808</v>
      </c>
      <c r="F206" s="512">
        <v>8657.83</v>
      </c>
      <c r="G206" s="512">
        <v>8657.83</v>
      </c>
      <c r="H206" s="512">
        <v>8657.83</v>
      </c>
      <c r="I206" s="512">
        <v>8657.83</v>
      </c>
      <c r="J206" s="512">
        <v>8657.83</v>
      </c>
      <c r="K206" s="268">
        <f>TBL_Roofing6730[[#This Row],[Single property]]+TBL_Roofing6730[[#This Row],[51+ properties]]+TBL_Roofing6730[[#This Row],[26-50 properties]]+TBL_Roofing6730[[#This Row],[11-25 properties]]+TBL_Roofing6730[[#This Row],[2-10 properties]]</f>
        <v>43289.15</v>
      </c>
      <c r="L206" s="273"/>
      <c r="M206" s="274"/>
      <c r="N206" s="274"/>
      <c r="O206" s="274"/>
      <c r="P206" s="274"/>
      <c r="Q206" s="274"/>
      <c r="R206" s="274"/>
      <c r="S206" s="274"/>
      <c r="T206" s="274"/>
      <c r="U206" s="274"/>
      <c r="V206" s="274"/>
      <c r="W206" s="274"/>
    </row>
    <row r="207" spans="1:23" s="71" customFormat="1" ht="15" thickBot="1">
      <c r="A207" s="271" t="s">
        <v>795</v>
      </c>
      <c r="B207" s="272" t="s">
        <v>817</v>
      </c>
      <c r="C207" s="272"/>
      <c r="D207" s="272" t="s">
        <v>822</v>
      </c>
      <c r="E207" s="272" t="s">
        <v>809</v>
      </c>
      <c r="F207" s="512">
        <v>12368.34</v>
      </c>
      <c r="G207" s="512">
        <v>12368.34</v>
      </c>
      <c r="H207" s="512">
        <v>12368.34</v>
      </c>
      <c r="I207" s="512">
        <v>12368.34</v>
      </c>
      <c r="J207" s="512">
        <v>12368.34</v>
      </c>
      <c r="K207" s="268">
        <f>TBL_Roofing6730[[#This Row],[Single property]]+TBL_Roofing6730[[#This Row],[51+ properties]]+TBL_Roofing6730[[#This Row],[26-50 properties]]+TBL_Roofing6730[[#This Row],[11-25 properties]]+TBL_Roofing6730[[#This Row],[2-10 properties]]</f>
        <v>61841.7</v>
      </c>
      <c r="L207" s="273"/>
      <c r="M207" s="274"/>
      <c r="N207" s="274"/>
      <c r="O207" s="274"/>
      <c r="P207" s="274"/>
      <c r="Q207" s="274"/>
      <c r="R207" s="274"/>
      <c r="S207" s="274"/>
      <c r="T207" s="274"/>
      <c r="U207" s="274"/>
      <c r="V207" s="274"/>
      <c r="W207" s="274"/>
    </row>
    <row r="208" spans="1:23" s="71" customFormat="1" ht="15" thickBot="1">
      <c r="A208" s="276" t="s">
        <v>795</v>
      </c>
      <c r="B208" s="277" t="s">
        <v>817</v>
      </c>
      <c r="C208" s="277"/>
      <c r="D208" s="277" t="s">
        <v>822</v>
      </c>
      <c r="E208" s="277" t="s">
        <v>810</v>
      </c>
      <c r="F208" s="513">
        <v>12986.75</v>
      </c>
      <c r="G208" s="513">
        <v>12986.75</v>
      </c>
      <c r="H208" s="513">
        <v>12986.75</v>
      </c>
      <c r="I208" s="513">
        <v>12986.75</v>
      </c>
      <c r="J208" s="513">
        <v>12986.75</v>
      </c>
      <c r="K208" s="268">
        <f>TBL_Roofing6730[[#This Row],[Single property]]+TBL_Roofing6730[[#This Row],[51+ properties]]+TBL_Roofing6730[[#This Row],[26-50 properties]]+TBL_Roofing6730[[#This Row],[11-25 properties]]+TBL_Roofing6730[[#This Row],[2-10 properties]]</f>
        <v>64933.75</v>
      </c>
      <c r="L208" s="273"/>
      <c r="M208" s="274"/>
      <c r="N208" s="274"/>
      <c r="O208" s="274"/>
      <c r="P208" s="274"/>
      <c r="Q208" s="274"/>
      <c r="R208" s="274"/>
      <c r="S208" s="274"/>
      <c r="T208" s="274"/>
      <c r="U208" s="274"/>
      <c r="V208" s="274"/>
      <c r="W208" s="274"/>
    </row>
    <row r="209" spans="1:25" s="71" customFormat="1" ht="15" thickBot="1">
      <c r="A209" s="265" t="s">
        <v>795</v>
      </c>
      <c r="B209" s="266" t="s">
        <v>818</v>
      </c>
      <c r="C209" s="266"/>
      <c r="D209" s="266" t="s">
        <v>822</v>
      </c>
      <c r="E209" s="266" t="s">
        <v>806</v>
      </c>
      <c r="F209" s="511">
        <v>3710.5</v>
      </c>
      <c r="G209" s="511">
        <v>3710.5</v>
      </c>
      <c r="H209" s="511">
        <v>3710.5</v>
      </c>
      <c r="I209" s="511">
        <v>3710.5</v>
      </c>
      <c r="J209" s="511">
        <v>3710.5</v>
      </c>
      <c r="K209" s="268">
        <f>TBL_Roofing6730[[#This Row],[Single property]]+TBL_Roofing6730[[#This Row],[51+ properties]]+TBL_Roofing6730[[#This Row],[26-50 properties]]+TBL_Roofing6730[[#This Row],[11-25 properties]]+TBL_Roofing6730[[#This Row],[2-10 properties]]</f>
        <v>18552.5</v>
      </c>
      <c r="L209" s="269"/>
      <c r="M209" s="267"/>
      <c r="N209" s="267"/>
      <c r="O209" s="267"/>
      <c r="P209" s="267"/>
      <c r="Q209" s="267"/>
      <c r="R209" s="267"/>
      <c r="S209" s="267"/>
      <c r="T209" s="267"/>
      <c r="U209" s="267"/>
      <c r="V209" s="267"/>
      <c r="W209" s="270"/>
      <c r="Y209"/>
    </row>
    <row r="210" spans="1:25" s="71" customFormat="1" ht="15" thickBot="1">
      <c r="A210" s="271" t="s">
        <v>795</v>
      </c>
      <c r="B210" s="272" t="s">
        <v>818</v>
      </c>
      <c r="C210" s="272"/>
      <c r="D210" s="272" t="s">
        <v>822</v>
      </c>
      <c r="E210" s="272" t="s">
        <v>807</v>
      </c>
      <c r="F210" s="512">
        <v>6184.17</v>
      </c>
      <c r="G210" s="512">
        <v>6184.17</v>
      </c>
      <c r="H210" s="512">
        <v>6184.17</v>
      </c>
      <c r="I210" s="512">
        <v>6184.17</v>
      </c>
      <c r="J210" s="512">
        <v>6184.17</v>
      </c>
      <c r="K210" s="268">
        <f>TBL_Roofing6730[[#This Row],[Single property]]+TBL_Roofing6730[[#This Row],[51+ properties]]+TBL_Roofing6730[[#This Row],[26-50 properties]]+TBL_Roofing6730[[#This Row],[11-25 properties]]+TBL_Roofing6730[[#This Row],[2-10 properties]]</f>
        <v>30920.85</v>
      </c>
      <c r="L210" s="273"/>
      <c r="M210" s="274"/>
      <c r="N210" s="274"/>
      <c r="O210" s="274"/>
      <c r="P210" s="274"/>
      <c r="Q210" s="274"/>
      <c r="R210" s="274"/>
      <c r="S210" s="274"/>
      <c r="T210" s="274"/>
      <c r="U210" s="274"/>
      <c r="V210" s="274"/>
      <c r="W210" s="275"/>
      <c r="X210"/>
    </row>
    <row r="211" spans="1:25" s="71" customFormat="1" ht="15" thickBot="1">
      <c r="A211" s="271" t="s">
        <v>795</v>
      </c>
      <c r="B211" s="272" t="s">
        <v>818</v>
      </c>
      <c r="C211" s="272"/>
      <c r="D211" s="272" t="s">
        <v>822</v>
      </c>
      <c r="E211" s="272" t="s">
        <v>808</v>
      </c>
      <c r="F211" s="512">
        <v>8657.83</v>
      </c>
      <c r="G211" s="512">
        <v>8657.83</v>
      </c>
      <c r="H211" s="512">
        <v>8657.83</v>
      </c>
      <c r="I211" s="512">
        <v>8657.83</v>
      </c>
      <c r="J211" s="512">
        <v>8657.83</v>
      </c>
      <c r="K211" s="268">
        <f>TBL_Roofing6730[[#This Row],[Single property]]+TBL_Roofing6730[[#This Row],[51+ properties]]+TBL_Roofing6730[[#This Row],[26-50 properties]]+TBL_Roofing6730[[#This Row],[11-25 properties]]+TBL_Roofing6730[[#This Row],[2-10 properties]]</f>
        <v>43289.15</v>
      </c>
      <c r="L211" s="273"/>
      <c r="M211" s="274"/>
      <c r="N211" s="274"/>
      <c r="O211" s="274"/>
      <c r="P211" s="274"/>
      <c r="Q211" s="274"/>
      <c r="R211" s="274"/>
      <c r="S211" s="274"/>
      <c r="T211" s="274"/>
      <c r="U211" s="274"/>
      <c r="V211" s="274"/>
      <c r="W211" s="275"/>
      <c r="X211"/>
      <c r="Y211"/>
    </row>
    <row r="212" spans="1:25" s="71" customFormat="1" ht="15" thickBot="1">
      <c r="A212" s="271" t="s">
        <v>795</v>
      </c>
      <c r="B212" s="272" t="s">
        <v>818</v>
      </c>
      <c r="C212" s="272"/>
      <c r="D212" s="272" t="s">
        <v>822</v>
      </c>
      <c r="E212" s="272" t="s">
        <v>809</v>
      </c>
      <c r="F212" s="512">
        <v>12368.34</v>
      </c>
      <c r="G212" s="512">
        <v>12368.34</v>
      </c>
      <c r="H212" s="512">
        <v>12368.34</v>
      </c>
      <c r="I212" s="512">
        <v>12368.34</v>
      </c>
      <c r="J212" s="512">
        <v>12368.34</v>
      </c>
      <c r="K212" s="268">
        <f>TBL_Roofing6730[[#This Row],[Single property]]+TBL_Roofing6730[[#This Row],[51+ properties]]+TBL_Roofing6730[[#This Row],[26-50 properties]]+TBL_Roofing6730[[#This Row],[11-25 properties]]+TBL_Roofing6730[[#This Row],[2-10 properties]]</f>
        <v>61841.7</v>
      </c>
      <c r="L212" s="273"/>
      <c r="M212" s="274"/>
      <c r="N212" s="274"/>
      <c r="O212" s="274"/>
      <c r="P212" s="274"/>
      <c r="Q212" s="274"/>
      <c r="R212" s="274"/>
      <c r="S212" s="274"/>
      <c r="T212" s="274"/>
      <c r="U212" s="274"/>
      <c r="V212" s="274"/>
      <c r="W212" s="275"/>
    </row>
    <row r="213" spans="1:25" s="71" customFormat="1" ht="15" thickBot="1">
      <c r="A213" s="281" t="s">
        <v>795</v>
      </c>
      <c r="B213" s="282" t="s">
        <v>818</v>
      </c>
      <c r="C213" s="282"/>
      <c r="D213" s="282" t="s">
        <v>822</v>
      </c>
      <c r="E213" s="282" t="s">
        <v>810</v>
      </c>
      <c r="F213" s="514">
        <v>12986.75</v>
      </c>
      <c r="G213" s="514">
        <v>12986.75</v>
      </c>
      <c r="H213" s="514">
        <v>12986.75</v>
      </c>
      <c r="I213" s="514">
        <v>12986.75</v>
      </c>
      <c r="J213" s="514">
        <v>12986.75</v>
      </c>
      <c r="K213" s="268">
        <f>TBL_Roofing6730[[#This Row],[Single property]]+TBL_Roofing6730[[#This Row],[51+ properties]]+TBL_Roofing6730[[#This Row],[26-50 properties]]+TBL_Roofing6730[[#This Row],[11-25 properties]]+TBL_Roofing6730[[#This Row],[2-10 properties]]</f>
        <v>64933.75</v>
      </c>
      <c r="L213" s="278"/>
      <c r="M213" s="279"/>
      <c r="N213" s="279"/>
      <c r="O213" s="279"/>
      <c r="P213" s="279"/>
      <c r="Q213" s="279"/>
      <c r="R213" s="279"/>
      <c r="S213" s="279"/>
      <c r="T213" s="279"/>
      <c r="U213" s="279"/>
      <c r="V213" s="279"/>
      <c r="W213" s="280"/>
    </row>
    <row r="214" spans="1:25" s="71" customFormat="1" ht="15" thickBot="1">
      <c r="A214" s="283" t="s">
        <v>795</v>
      </c>
      <c r="B214" s="284" t="s">
        <v>819</v>
      </c>
      <c r="C214" s="284"/>
      <c r="D214" s="284" t="s">
        <v>822</v>
      </c>
      <c r="E214" s="284" t="s">
        <v>806</v>
      </c>
      <c r="F214" s="515">
        <v>3710.5</v>
      </c>
      <c r="G214" s="515">
        <v>3710.5</v>
      </c>
      <c r="H214" s="515">
        <v>3710.5</v>
      </c>
      <c r="I214" s="515">
        <v>3710.5</v>
      </c>
      <c r="J214" s="515">
        <v>3710.5</v>
      </c>
      <c r="K214" s="268">
        <f>TBL_Roofing6730[[#This Row],[Single property]]+TBL_Roofing6730[[#This Row],[51+ properties]]+TBL_Roofing6730[[#This Row],[26-50 properties]]+TBL_Roofing6730[[#This Row],[11-25 properties]]+TBL_Roofing6730[[#This Row],[2-10 properties]]</f>
        <v>18552.5</v>
      </c>
      <c r="L214" s="269"/>
      <c r="M214" s="267"/>
      <c r="N214" s="267"/>
      <c r="O214" s="267"/>
      <c r="P214" s="267"/>
      <c r="Q214" s="267"/>
      <c r="R214" s="267"/>
      <c r="S214" s="267"/>
      <c r="T214" s="267"/>
      <c r="U214" s="267"/>
      <c r="V214" s="267"/>
      <c r="W214" s="270"/>
    </row>
    <row r="215" spans="1:25" s="71" customFormat="1" ht="15" thickBot="1">
      <c r="A215" s="271" t="s">
        <v>795</v>
      </c>
      <c r="B215" s="272" t="s">
        <v>819</v>
      </c>
      <c r="C215" s="272"/>
      <c r="D215" s="272" t="s">
        <v>822</v>
      </c>
      <c r="E215" s="272" t="s">
        <v>807</v>
      </c>
      <c r="F215" s="512">
        <v>6184.17</v>
      </c>
      <c r="G215" s="512">
        <v>6184.17</v>
      </c>
      <c r="H215" s="512">
        <v>6184.17</v>
      </c>
      <c r="I215" s="512">
        <v>6184.17</v>
      </c>
      <c r="J215" s="512">
        <v>6184.17</v>
      </c>
      <c r="K215" s="268">
        <f>TBL_Roofing6730[[#This Row],[Single property]]+TBL_Roofing6730[[#This Row],[51+ properties]]+TBL_Roofing6730[[#This Row],[26-50 properties]]+TBL_Roofing6730[[#This Row],[11-25 properties]]+TBL_Roofing6730[[#This Row],[2-10 properties]]</f>
        <v>30920.85</v>
      </c>
      <c r="L215" s="273"/>
      <c r="M215" s="274"/>
      <c r="N215" s="274"/>
      <c r="O215" s="274"/>
      <c r="P215" s="274"/>
      <c r="Q215" s="274"/>
      <c r="R215" s="274"/>
      <c r="S215" s="274"/>
      <c r="T215" s="274"/>
      <c r="U215" s="274"/>
      <c r="V215" s="274"/>
      <c r="W215" s="275"/>
    </row>
    <row r="216" spans="1:25" s="71" customFormat="1" ht="15" thickBot="1">
      <c r="A216" s="271" t="s">
        <v>795</v>
      </c>
      <c r="B216" s="272" t="s">
        <v>819</v>
      </c>
      <c r="C216" s="272"/>
      <c r="D216" s="272" t="s">
        <v>822</v>
      </c>
      <c r="E216" s="272" t="s">
        <v>808</v>
      </c>
      <c r="F216" s="512">
        <v>8657.83</v>
      </c>
      <c r="G216" s="512">
        <v>8657.83</v>
      </c>
      <c r="H216" s="512">
        <v>8657.83</v>
      </c>
      <c r="I216" s="512">
        <v>8657.83</v>
      </c>
      <c r="J216" s="512">
        <v>8657.83</v>
      </c>
      <c r="K216" s="268">
        <f>TBL_Roofing6730[[#This Row],[Single property]]+TBL_Roofing6730[[#This Row],[51+ properties]]+TBL_Roofing6730[[#This Row],[26-50 properties]]+TBL_Roofing6730[[#This Row],[11-25 properties]]+TBL_Roofing6730[[#This Row],[2-10 properties]]</f>
        <v>43289.15</v>
      </c>
      <c r="L216" s="273"/>
      <c r="M216" s="274"/>
      <c r="N216" s="274"/>
      <c r="O216" s="274"/>
      <c r="P216" s="274"/>
      <c r="Q216" s="274"/>
      <c r="R216" s="274"/>
      <c r="S216" s="274"/>
      <c r="T216" s="274"/>
      <c r="U216" s="274"/>
      <c r="V216" s="274"/>
      <c r="W216" s="275"/>
    </row>
    <row r="217" spans="1:25" s="71" customFormat="1" ht="15" thickBot="1">
      <c r="A217" s="271" t="s">
        <v>795</v>
      </c>
      <c r="B217" s="272" t="s">
        <v>819</v>
      </c>
      <c r="C217" s="272"/>
      <c r="D217" s="272" t="s">
        <v>822</v>
      </c>
      <c r="E217" s="272" t="s">
        <v>809</v>
      </c>
      <c r="F217" s="512">
        <v>12368.34</v>
      </c>
      <c r="G217" s="512">
        <v>12368.34</v>
      </c>
      <c r="H217" s="512">
        <v>12368.34</v>
      </c>
      <c r="I217" s="512">
        <v>12368.34</v>
      </c>
      <c r="J217" s="512">
        <v>12368.34</v>
      </c>
      <c r="K217" s="268">
        <f>TBL_Roofing6730[[#This Row],[Single property]]+TBL_Roofing6730[[#This Row],[51+ properties]]+TBL_Roofing6730[[#This Row],[26-50 properties]]+TBL_Roofing6730[[#This Row],[11-25 properties]]+TBL_Roofing6730[[#This Row],[2-10 properties]]</f>
        <v>61841.7</v>
      </c>
      <c r="L217" s="273"/>
      <c r="M217" s="274"/>
      <c r="N217" s="274"/>
      <c r="O217" s="274"/>
      <c r="P217" s="274"/>
      <c r="Q217" s="274"/>
      <c r="R217" s="274"/>
      <c r="S217" s="274"/>
      <c r="T217" s="274"/>
      <c r="U217" s="274"/>
      <c r="V217" s="274"/>
      <c r="W217" s="275"/>
    </row>
    <row r="218" spans="1:25" s="71" customFormat="1" ht="15" thickBot="1">
      <c r="A218" s="276" t="s">
        <v>795</v>
      </c>
      <c r="B218" s="277" t="s">
        <v>819</v>
      </c>
      <c r="C218" s="277"/>
      <c r="D218" s="277" t="s">
        <v>822</v>
      </c>
      <c r="E218" s="277" t="s">
        <v>810</v>
      </c>
      <c r="F218" s="513">
        <v>12986.75</v>
      </c>
      <c r="G218" s="513">
        <v>12986.75</v>
      </c>
      <c r="H218" s="513">
        <v>12986.75</v>
      </c>
      <c r="I218" s="513">
        <v>12986.75</v>
      </c>
      <c r="J218" s="513">
        <v>12986.75</v>
      </c>
      <c r="K218" s="268">
        <f>TBL_Roofing6730[[#This Row],[Single property]]+TBL_Roofing6730[[#This Row],[51+ properties]]+TBL_Roofing6730[[#This Row],[26-50 properties]]+TBL_Roofing6730[[#This Row],[11-25 properties]]+TBL_Roofing6730[[#This Row],[2-10 properties]]</f>
        <v>64933.75</v>
      </c>
      <c r="L218" s="278"/>
      <c r="M218" s="279"/>
      <c r="N218" s="279"/>
      <c r="O218" s="279"/>
      <c r="P218" s="279"/>
      <c r="Q218" s="279"/>
      <c r="R218" s="279"/>
      <c r="S218" s="279"/>
      <c r="T218" s="279"/>
      <c r="U218" s="279"/>
      <c r="V218" s="279"/>
      <c r="W218" s="280"/>
    </row>
    <row r="219" spans="1:25" s="71" customFormat="1" ht="15" thickBot="1">
      <c r="A219" s="265" t="s">
        <v>823</v>
      </c>
      <c r="B219" s="266" t="s">
        <v>179</v>
      </c>
      <c r="C219" s="266"/>
      <c r="D219" s="266" t="s">
        <v>796</v>
      </c>
      <c r="E219" s="266" t="s">
        <v>824</v>
      </c>
      <c r="F219" s="511">
        <v>18728.86</v>
      </c>
      <c r="G219" s="511">
        <v>18728.86</v>
      </c>
      <c r="H219" s="511">
        <v>18728.86</v>
      </c>
      <c r="I219" s="511">
        <v>18728.86</v>
      </c>
      <c r="J219" s="511">
        <v>18728.86</v>
      </c>
      <c r="K219" s="268">
        <f>TBL_Roofing6730[[#This Row],[Single property]]+TBL_Roofing6730[[#This Row],[51+ properties]]+TBL_Roofing6730[[#This Row],[26-50 properties]]+TBL_Roofing6730[[#This Row],[11-25 properties]]+TBL_Roofing6730[[#This Row],[2-10 properties]]</f>
        <v>93644.3</v>
      </c>
      <c r="L219" s="269"/>
      <c r="M219" s="267"/>
      <c r="N219" s="267"/>
      <c r="O219" s="267"/>
      <c r="P219" s="267"/>
      <c r="Q219" s="267"/>
      <c r="R219" s="267"/>
      <c r="S219" s="267"/>
      <c r="T219" s="267"/>
      <c r="U219" s="267"/>
      <c r="V219" s="267"/>
      <c r="W219" s="270"/>
    </row>
    <row r="220" spans="1:25" s="71" customFormat="1" ht="15" thickBot="1">
      <c r="A220" s="271" t="s">
        <v>823</v>
      </c>
      <c r="B220" s="272" t="s">
        <v>179</v>
      </c>
      <c r="C220" s="272"/>
      <c r="D220" s="272" t="s">
        <v>796</v>
      </c>
      <c r="E220" s="272" t="s">
        <v>825</v>
      </c>
      <c r="F220" s="512">
        <v>22474.639999999999</v>
      </c>
      <c r="G220" s="512">
        <v>22474.639999999999</v>
      </c>
      <c r="H220" s="512">
        <v>22474.639999999999</v>
      </c>
      <c r="I220" s="512">
        <v>22474.639999999999</v>
      </c>
      <c r="J220" s="512">
        <v>22474.639999999999</v>
      </c>
      <c r="K220" s="268">
        <f>TBL_Roofing6730[[#This Row],[Single property]]+TBL_Roofing6730[[#This Row],[51+ properties]]+TBL_Roofing6730[[#This Row],[26-50 properties]]+TBL_Roofing6730[[#This Row],[11-25 properties]]+TBL_Roofing6730[[#This Row],[2-10 properties]]</f>
        <v>112373.2</v>
      </c>
      <c r="L220" s="273"/>
      <c r="M220" s="274"/>
      <c r="N220" s="274"/>
      <c r="O220" s="274"/>
      <c r="P220" s="274"/>
      <c r="Q220" s="274"/>
      <c r="R220" s="274"/>
      <c r="S220" s="274"/>
      <c r="T220" s="274"/>
      <c r="U220" s="274"/>
      <c r="V220" s="274"/>
      <c r="W220" s="275"/>
    </row>
    <row r="221" spans="1:25" s="71" customFormat="1" ht="15" thickBot="1">
      <c r="A221" s="271" t="s">
        <v>823</v>
      </c>
      <c r="B221" s="272" t="s">
        <v>179</v>
      </c>
      <c r="C221" s="272"/>
      <c r="D221" s="272" t="s">
        <v>796</v>
      </c>
      <c r="E221" s="272" t="s">
        <v>826</v>
      </c>
      <c r="F221" s="512">
        <v>29966.18</v>
      </c>
      <c r="G221" s="512">
        <v>29966.18</v>
      </c>
      <c r="H221" s="512">
        <v>29966.18</v>
      </c>
      <c r="I221" s="512">
        <v>29966.18</v>
      </c>
      <c r="J221" s="512">
        <v>29966.18</v>
      </c>
      <c r="K221" s="268">
        <f>TBL_Roofing6730[[#This Row],[Single property]]+TBL_Roofing6730[[#This Row],[51+ properties]]+TBL_Roofing6730[[#This Row],[26-50 properties]]+TBL_Roofing6730[[#This Row],[11-25 properties]]+TBL_Roofing6730[[#This Row],[2-10 properties]]</f>
        <v>149830.9</v>
      </c>
      <c r="L221" s="273"/>
      <c r="M221" s="274"/>
      <c r="N221" s="274"/>
      <c r="O221" s="274"/>
      <c r="P221" s="274"/>
      <c r="Q221" s="274"/>
      <c r="R221" s="274"/>
      <c r="S221" s="274"/>
      <c r="T221" s="274"/>
      <c r="U221" s="274"/>
      <c r="V221" s="274"/>
      <c r="W221" s="275"/>
    </row>
    <row r="222" spans="1:25" s="71" customFormat="1" ht="15" thickBot="1">
      <c r="A222" s="271" t="s">
        <v>823</v>
      </c>
      <c r="B222" s="272" t="s">
        <v>179</v>
      </c>
      <c r="C222" s="272"/>
      <c r="D222" s="272" t="s">
        <v>796</v>
      </c>
      <c r="E222" s="272" t="s">
        <v>827</v>
      </c>
      <c r="F222" s="512">
        <v>34576.370000000003</v>
      </c>
      <c r="G222" s="512">
        <v>34576.370000000003</v>
      </c>
      <c r="H222" s="512">
        <v>34576.370000000003</v>
      </c>
      <c r="I222" s="512">
        <v>34576.370000000003</v>
      </c>
      <c r="J222" s="512">
        <v>34576.370000000003</v>
      </c>
      <c r="K222" s="268">
        <f>TBL_Roofing6730[[#This Row],[Single property]]+TBL_Roofing6730[[#This Row],[51+ properties]]+TBL_Roofing6730[[#This Row],[26-50 properties]]+TBL_Roofing6730[[#This Row],[11-25 properties]]+TBL_Roofing6730[[#This Row],[2-10 properties]]</f>
        <v>172881.85</v>
      </c>
      <c r="L222" s="273"/>
      <c r="M222" s="274"/>
      <c r="N222" s="274"/>
      <c r="O222" s="274"/>
      <c r="P222" s="274"/>
      <c r="Q222" s="274"/>
      <c r="R222" s="274"/>
      <c r="S222" s="274"/>
      <c r="T222" s="274"/>
      <c r="U222" s="274"/>
      <c r="V222" s="274"/>
      <c r="W222" s="275"/>
    </row>
    <row r="223" spans="1:25" s="71" customFormat="1" ht="15" thickBot="1">
      <c r="A223" s="281" t="s">
        <v>823</v>
      </c>
      <c r="B223" s="282" t="s">
        <v>179</v>
      </c>
      <c r="C223" s="282"/>
      <c r="D223" s="282" t="s">
        <v>796</v>
      </c>
      <c r="E223" s="282" t="s">
        <v>828</v>
      </c>
      <c r="F223" s="514">
        <v>38034</v>
      </c>
      <c r="G223" s="514">
        <v>38034</v>
      </c>
      <c r="H223" s="514">
        <v>38034</v>
      </c>
      <c r="I223" s="514">
        <v>38034</v>
      </c>
      <c r="J223" s="514">
        <v>38034</v>
      </c>
      <c r="K223" s="268">
        <f>TBL_Roofing6730[[#This Row],[Single property]]+TBL_Roofing6730[[#This Row],[51+ properties]]+TBL_Roofing6730[[#This Row],[26-50 properties]]+TBL_Roofing6730[[#This Row],[11-25 properties]]+TBL_Roofing6730[[#This Row],[2-10 properties]]</f>
        <v>190170</v>
      </c>
      <c r="L223" s="278"/>
      <c r="M223" s="279"/>
      <c r="N223" s="279"/>
      <c r="O223" s="279"/>
      <c r="P223" s="279"/>
      <c r="Q223" s="279"/>
      <c r="R223" s="279"/>
      <c r="S223" s="279"/>
      <c r="T223" s="279"/>
      <c r="U223" s="279"/>
      <c r="V223" s="279"/>
      <c r="W223" s="280"/>
    </row>
    <row r="224" spans="1:25" s="71" customFormat="1" ht="15" thickBot="1">
      <c r="A224" s="283" t="s">
        <v>823</v>
      </c>
      <c r="B224" s="284" t="s">
        <v>179</v>
      </c>
      <c r="C224" s="284"/>
      <c r="D224" s="284" t="s">
        <v>829</v>
      </c>
      <c r="E224" s="284" t="s">
        <v>824</v>
      </c>
      <c r="F224" s="515">
        <v>9242.11</v>
      </c>
      <c r="G224" s="515">
        <v>9242.11</v>
      </c>
      <c r="H224" s="515">
        <v>9242.11</v>
      </c>
      <c r="I224" s="515">
        <v>9242.11</v>
      </c>
      <c r="J224" s="515">
        <v>9242.11</v>
      </c>
      <c r="K224" s="268">
        <f>TBL_Roofing6730[[#This Row],[Single property]]+TBL_Roofing6730[[#This Row],[51+ properties]]+TBL_Roofing6730[[#This Row],[26-50 properties]]+TBL_Roofing6730[[#This Row],[11-25 properties]]+TBL_Roofing6730[[#This Row],[2-10 properties]]</f>
        <v>46210.55</v>
      </c>
      <c r="L224" s="269"/>
      <c r="M224" s="267"/>
      <c r="N224" s="267"/>
      <c r="O224" s="267"/>
      <c r="P224" s="267"/>
      <c r="Q224" s="267"/>
      <c r="R224" s="267"/>
      <c r="S224" s="267"/>
      <c r="T224" s="267"/>
      <c r="U224" s="267"/>
      <c r="V224" s="267"/>
      <c r="W224" s="270"/>
    </row>
    <row r="225" spans="1:23" s="71" customFormat="1" ht="15" thickBot="1">
      <c r="A225" s="271" t="s">
        <v>823</v>
      </c>
      <c r="B225" s="272" t="s">
        <v>179</v>
      </c>
      <c r="C225" s="272"/>
      <c r="D225" s="272" t="s">
        <v>829</v>
      </c>
      <c r="E225" s="272" t="s">
        <v>825</v>
      </c>
      <c r="F225" s="512">
        <v>11090.53</v>
      </c>
      <c r="G225" s="512">
        <v>11090.53</v>
      </c>
      <c r="H225" s="512">
        <v>11090.53</v>
      </c>
      <c r="I225" s="512">
        <v>11090.53</v>
      </c>
      <c r="J225" s="512">
        <v>11090.53</v>
      </c>
      <c r="K225" s="268">
        <f>TBL_Roofing6730[[#This Row],[Single property]]+TBL_Roofing6730[[#This Row],[51+ properties]]+TBL_Roofing6730[[#This Row],[26-50 properties]]+TBL_Roofing6730[[#This Row],[11-25 properties]]+TBL_Roofing6730[[#This Row],[2-10 properties]]</f>
        <v>55452.65</v>
      </c>
      <c r="L225" s="273"/>
      <c r="M225" s="274"/>
      <c r="N225" s="274"/>
      <c r="O225" s="274"/>
      <c r="P225" s="274"/>
      <c r="Q225" s="274"/>
      <c r="R225" s="274"/>
      <c r="S225" s="274"/>
      <c r="T225" s="274"/>
      <c r="U225" s="274"/>
      <c r="V225" s="274"/>
      <c r="W225" s="275"/>
    </row>
    <row r="226" spans="1:23" s="71" customFormat="1" ht="15" thickBot="1">
      <c r="A226" s="271" t="s">
        <v>823</v>
      </c>
      <c r="B226" s="272" t="s">
        <v>179</v>
      </c>
      <c r="C226" s="272"/>
      <c r="D226" s="272" t="s">
        <v>829</v>
      </c>
      <c r="E226" s="272" t="s">
        <v>826</v>
      </c>
      <c r="F226" s="512">
        <v>14787.38</v>
      </c>
      <c r="G226" s="512">
        <v>14787.38</v>
      </c>
      <c r="H226" s="512">
        <v>14787.38</v>
      </c>
      <c r="I226" s="512">
        <v>14787.38</v>
      </c>
      <c r="J226" s="512">
        <v>14787.38</v>
      </c>
      <c r="K226" s="268">
        <f>TBL_Roofing6730[[#This Row],[Single property]]+TBL_Roofing6730[[#This Row],[51+ properties]]+TBL_Roofing6730[[#This Row],[26-50 properties]]+TBL_Roofing6730[[#This Row],[11-25 properties]]+TBL_Roofing6730[[#This Row],[2-10 properties]]</f>
        <v>73936.899999999994</v>
      </c>
      <c r="L226" s="273"/>
      <c r="M226" s="274"/>
      <c r="N226" s="274"/>
      <c r="O226" s="274"/>
      <c r="P226" s="274"/>
      <c r="Q226" s="274"/>
      <c r="R226" s="274"/>
      <c r="S226" s="274"/>
      <c r="T226" s="274"/>
      <c r="U226" s="274"/>
      <c r="V226" s="274"/>
      <c r="W226" s="275"/>
    </row>
    <row r="227" spans="1:23" s="71" customFormat="1" ht="15" thickBot="1">
      <c r="A227" s="271" t="s">
        <v>823</v>
      </c>
      <c r="B227" s="272" t="s">
        <v>179</v>
      </c>
      <c r="C227" s="272"/>
      <c r="D227" s="272" t="s">
        <v>829</v>
      </c>
      <c r="E227" s="272" t="s">
        <v>827</v>
      </c>
      <c r="F227" s="512">
        <v>18484.22</v>
      </c>
      <c r="G227" s="512">
        <v>18484.22</v>
      </c>
      <c r="H227" s="512">
        <v>18484.22</v>
      </c>
      <c r="I227" s="512">
        <v>18484.22</v>
      </c>
      <c r="J227" s="512">
        <v>18484.22</v>
      </c>
      <c r="K227" s="268">
        <f>TBL_Roofing6730[[#This Row],[Single property]]+TBL_Roofing6730[[#This Row],[51+ properties]]+TBL_Roofing6730[[#This Row],[26-50 properties]]+TBL_Roofing6730[[#This Row],[11-25 properties]]+TBL_Roofing6730[[#This Row],[2-10 properties]]</f>
        <v>92421.1</v>
      </c>
      <c r="L227" s="273"/>
      <c r="M227" s="274"/>
      <c r="N227" s="274"/>
      <c r="O227" s="274"/>
      <c r="P227" s="274"/>
      <c r="Q227" s="274"/>
      <c r="R227" s="274"/>
      <c r="S227" s="274"/>
      <c r="T227" s="274"/>
      <c r="U227" s="274"/>
      <c r="V227" s="274"/>
      <c r="W227" s="275"/>
    </row>
    <row r="228" spans="1:23" s="71" customFormat="1" ht="15" thickBot="1">
      <c r="A228" s="276" t="s">
        <v>823</v>
      </c>
      <c r="B228" s="277" t="s">
        <v>179</v>
      </c>
      <c r="C228" s="277"/>
      <c r="D228" s="277" t="s">
        <v>829</v>
      </c>
      <c r="E228" s="277" t="s">
        <v>828</v>
      </c>
      <c r="F228" s="513">
        <v>22181.06</v>
      </c>
      <c r="G228" s="513">
        <v>22181.06</v>
      </c>
      <c r="H228" s="513">
        <v>22181.06</v>
      </c>
      <c r="I228" s="513">
        <v>22181.06</v>
      </c>
      <c r="J228" s="513">
        <v>22181.06</v>
      </c>
      <c r="K228" s="268">
        <f>TBL_Roofing6730[[#This Row],[Single property]]+TBL_Roofing6730[[#This Row],[51+ properties]]+TBL_Roofing6730[[#This Row],[26-50 properties]]+TBL_Roofing6730[[#This Row],[11-25 properties]]+TBL_Roofing6730[[#This Row],[2-10 properties]]</f>
        <v>110905.3</v>
      </c>
      <c r="L228" s="278"/>
      <c r="M228" s="279"/>
      <c r="N228" s="279"/>
      <c r="O228" s="279"/>
      <c r="P228" s="279"/>
      <c r="Q228" s="279"/>
      <c r="R228" s="279"/>
      <c r="S228" s="279"/>
      <c r="T228" s="279"/>
      <c r="U228" s="279"/>
      <c r="V228" s="279"/>
      <c r="W228" s="280"/>
    </row>
    <row r="229" spans="1:23" s="71" customFormat="1" ht="15" thickBot="1">
      <c r="A229" s="265" t="s">
        <v>823</v>
      </c>
      <c r="B229" s="266" t="s">
        <v>179</v>
      </c>
      <c r="C229" s="266"/>
      <c r="D229" s="266" t="s">
        <v>803</v>
      </c>
      <c r="E229" s="266" t="s">
        <v>824</v>
      </c>
      <c r="F229" s="511">
        <v>9242.11</v>
      </c>
      <c r="G229" s="511">
        <v>9242.11</v>
      </c>
      <c r="H229" s="511">
        <v>9242.11</v>
      </c>
      <c r="I229" s="511">
        <v>9242.11</v>
      </c>
      <c r="J229" s="511">
        <v>9242.11</v>
      </c>
      <c r="K229" s="268">
        <f>TBL_Roofing6730[[#This Row],[Single property]]+TBL_Roofing6730[[#This Row],[51+ properties]]+TBL_Roofing6730[[#This Row],[26-50 properties]]+TBL_Roofing6730[[#This Row],[11-25 properties]]+TBL_Roofing6730[[#This Row],[2-10 properties]]</f>
        <v>46210.55</v>
      </c>
      <c r="L229" s="269"/>
      <c r="M229" s="267"/>
      <c r="N229" s="267"/>
      <c r="O229" s="267"/>
      <c r="P229" s="267"/>
      <c r="Q229" s="267"/>
      <c r="R229" s="267"/>
      <c r="S229" s="267"/>
      <c r="T229" s="267"/>
      <c r="U229" s="267"/>
      <c r="V229" s="267"/>
      <c r="W229" s="270"/>
    </row>
    <row r="230" spans="1:23" s="71" customFormat="1" ht="15" thickBot="1">
      <c r="A230" s="271" t="s">
        <v>823</v>
      </c>
      <c r="B230" s="272" t="s">
        <v>179</v>
      </c>
      <c r="C230" s="272"/>
      <c r="D230" s="272" t="s">
        <v>803</v>
      </c>
      <c r="E230" s="272" t="s">
        <v>825</v>
      </c>
      <c r="F230" s="512">
        <v>11090.53</v>
      </c>
      <c r="G230" s="512">
        <v>11090.53</v>
      </c>
      <c r="H230" s="512">
        <v>11090.53</v>
      </c>
      <c r="I230" s="512">
        <v>11090.53</v>
      </c>
      <c r="J230" s="512">
        <v>11090.53</v>
      </c>
      <c r="K230" s="268">
        <f>TBL_Roofing6730[[#This Row],[Single property]]+TBL_Roofing6730[[#This Row],[51+ properties]]+TBL_Roofing6730[[#This Row],[26-50 properties]]+TBL_Roofing6730[[#This Row],[11-25 properties]]+TBL_Roofing6730[[#This Row],[2-10 properties]]</f>
        <v>55452.65</v>
      </c>
      <c r="L230" s="273"/>
      <c r="M230" s="274"/>
      <c r="N230" s="274"/>
      <c r="O230" s="274"/>
      <c r="P230" s="274"/>
      <c r="Q230" s="274"/>
      <c r="R230" s="274"/>
      <c r="S230" s="274"/>
      <c r="T230" s="274"/>
      <c r="U230" s="274"/>
      <c r="V230" s="274"/>
      <c r="W230" s="275"/>
    </row>
    <row r="231" spans="1:23" s="71" customFormat="1" ht="15" thickBot="1">
      <c r="A231" s="271" t="s">
        <v>823</v>
      </c>
      <c r="B231" s="272" t="s">
        <v>179</v>
      </c>
      <c r="C231" s="272"/>
      <c r="D231" s="272" t="s">
        <v>803</v>
      </c>
      <c r="E231" s="272" t="s">
        <v>826</v>
      </c>
      <c r="F231" s="512">
        <v>14787.38</v>
      </c>
      <c r="G231" s="512">
        <v>14787.38</v>
      </c>
      <c r="H231" s="512">
        <v>14787.38</v>
      </c>
      <c r="I231" s="512">
        <v>14787.38</v>
      </c>
      <c r="J231" s="512">
        <v>14787.38</v>
      </c>
      <c r="K231" s="268">
        <f>TBL_Roofing6730[[#This Row],[Single property]]+TBL_Roofing6730[[#This Row],[51+ properties]]+TBL_Roofing6730[[#This Row],[26-50 properties]]+TBL_Roofing6730[[#This Row],[11-25 properties]]+TBL_Roofing6730[[#This Row],[2-10 properties]]</f>
        <v>73936.899999999994</v>
      </c>
      <c r="L231" s="273"/>
      <c r="M231" s="274"/>
      <c r="N231" s="274"/>
      <c r="O231" s="274"/>
      <c r="P231" s="274"/>
      <c r="Q231" s="274"/>
      <c r="R231" s="274"/>
      <c r="S231" s="274"/>
      <c r="T231" s="274"/>
      <c r="U231" s="274"/>
      <c r="V231" s="274"/>
      <c r="W231" s="275"/>
    </row>
    <row r="232" spans="1:23" s="71" customFormat="1" ht="15" thickBot="1">
      <c r="A232" s="271" t="s">
        <v>823</v>
      </c>
      <c r="B232" s="272" t="s">
        <v>179</v>
      </c>
      <c r="C232" s="272"/>
      <c r="D232" s="272" t="s">
        <v>803</v>
      </c>
      <c r="E232" s="272" t="s">
        <v>827</v>
      </c>
      <c r="F232" s="512">
        <v>18484.22</v>
      </c>
      <c r="G232" s="512">
        <v>18484.22</v>
      </c>
      <c r="H232" s="512">
        <v>18484.22</v>
      </c>
      <c r="I232" s="512">
        <v>18484.22</v>
      </c>
      <c r="J232" s="512">
        <v>18484.22</v>
      </c>
      <c r="K232" s="268">
        <f>TBL_Roofing6730[[#This Row],[Single property]]+TBL_Roofing6730[[#This Row],[51+ properties]]+TBL_Roofing6730[[#This Row],[26-50 properties]]+TBL_Roofing6730[[#This Row],[11-25 properties]]+TBL_Roofing6730[[#This Row],[2-10 properties]]</f>
        <v>92421.1</v>
      </c>
      <c r="L232" s="273"/>
      <c r="M232" s="274"/>
      <c r="N232" s="274"/>
      <c r="O232" s="274"/>
      <c r="P232" s="274"/>
      <c r="Q232" s="274"/>
      <c r="R232" s="274"/>
      <c r="S232" s="274"/>
      <c r="T232" s="274"/>
      <c r="U232" s="274"/>
      <c r="V232" s="274"/>
      <c r="W232" s="275"/>
    </row>
    <row r="233" spans="1:23" s="71" customFormat="1" ht="15" thickBot="1">
      <c r="A233" s="281" t="s">
        <v>823</v>
      </c>
      <c r="B233" s="282" t="s">
        <v>179</v>
      </c>
      <c r="C233" s="282"/>
      <c r="D233" s="282" t="s">
        <v>803</v>
      </c>
      <c r="E233" s="282" t="s">
        <v>828</v>
      </c>
      <c r="F233" s="514">
        <v>22181.06</v>
      </c>
      <c r="G233" s="514">
        <v>22181.06</v>
      </c>
      <c r="H233" s="514">
        <v>22181.06</v>
      </c>
      <c r="I233" s="514">
        <v>22181.06</v>
      </c>
      <c r="J233" s="514">
        <v>22181.06</v>
      </c>
      <c r="K233" s="268">
        <f>TBL_Roofing6730[[#This Row],[Single property]]+TBL_Roofing6730[[#This Row],[51+ properties]]+TBL_Roofing6730[[#This Row],[26-50 properties]]+TBL_Roofing6730[[#This Row],[11-25 properties]]+TBL_Roofing6730[[#This Row],[2-10 properties]]</f>
        <v>110905.3</v>
      </c>
      <c r="L233" s="278"/>
      <c r="M233" s="279"/>
      <c r="N233" s="279"/>
      <c r="O233" s="279"/>
      <c r="P233" s="279"/>
      <c r="Q233" s="279"/>
      <c r="R233" s="279"/>
      <c r="S233" s="279"/>
      <c r="T233" s="279"/>
      <c r="U233" s="279"/>
      <c r="V233" s="279"/>
      <c r="W233" s="280"/>
    </row>
    <row r="234" spans="1:23" s="71" customFormat="1" ht="15" thickBot="1">
      <c r="A234" s="283" t="s">
        <v>823</v>
      </c>
      <c r="B234" s="284" t="s">
        <v>804</v>
      </c>
      <c r="C234" s="284"/>
      <c r="D234" s="284" t="s">
        <v>805</v>
      </c>
      <c r="E234" s="284" t="s">
        <v>824</v>
      </c>
      <c r="F234" s="515">
        <v>9728.14</v>
      </c>
      <c r="G234" s="515">
        <v>9728.14</v>
      </c>
      <c r="H234" s="515">
        <v>9728.14</v>
      </c>
      <c r="I234" s="515">
        <v>9728.14</v>
      </c>
      <c r="J234" s="515">
        <v>9728.14</v>
      </c>
      <c r="K234" s="268">
        <f>TBL_Roofing6730[[#This Row],[Single property]]+TBL_Roofing6730[[#This Row],[51+ properties]]+TBL_Roofing6730[[#This Row],[26-50 properties]]+TBL_Roofing6730[[#This Row],[11-25 properties]]+TBL_Roofing6730[[#This Row],[2-10 properties]]</f>
        <v>48640.7</v>
      </c>
      <c r="L234" s="269"/>
      <c r="M234" s="267"/>
      <c r="N234" s="267"/>
      <c r="O234" s="267"/>
      <c r="P234" s="267"/>
      <c r="Q234" s="267"/>
      <c r="R234" s="267"/>
      <c r="S234" s="267"/>
      <c r="T234" s="267"/>
      <c r="U234" s="267"/>
      <c r="V234" s="267"/>
      <c r="W234" s="270"/>
    </row>
    <row r="235" spans="1:23" s="71" customFormat="1" ht="15" thickBot="1">
      <c r="A235" s="271" t="s">
        <v>823</v>
      </c>
      <c r="B235" s="272" t="s">
        <v>804</v>
      </c>
      <c r="C235" s="272"/>
      <c r="D235" s="272" t="s">
        <v>805</v>
      </c>
      <c r="E235" s="272" t="s">
        <v>825</v>
      </c>
      <c r="F235" s="512">
        <v>11673.76</v>
      </c>
      <c r="G235" s="512">
        <v>11673.76</v>
      </c>
      <c r="H235" s="512">
        <v>11673.76</v>
      </c>
      <c r="I235" s="512">
        <v>11673.76</v>
      </c>
      <c r="J235" s="512">
        <v>11673.76</v>
      </c>
      <c r="K235" s="268">
        <f>TBL_Roofing6730[[#This Row],[Single property]]+TBL_Roofing6730[[#This Row],[51+ properties]]+TBL_Roofing6730[[#This Row],[26-50 properties]]+TBL_Roofing6730[[#This Row],[11-25 properties]]+TBL_Roofing6730[[#This Row],[2-10 properties]]</f>
        <v>58368.800000000003</v>
      </c>
      <c r="L235" s="273"/>
      <c r="M235" s="274"/>
      <c r="N235" s="274"/>
      <c r="O235" s="274"/>
      <c r="P235" s="274"/>
      <c r="Q235" s="274"/>
      <c r="R235" s="274"/>
      <c r="S235" s="274"/>
      <c r="T235" s="274"/>
      <c r="U235" s="274"/>
      <c r="V235" s="274"/>
      <c r="W235" s="275"/>
    </row>
    <row r="236" spans="1:23" s="71" customFormat="1" ht="15" thickBot="1">
      <c r="A236" s="271" t="s">
        <v>823</v>
      </c>
      <c r="B236" s="272" t="s">
        <v>804</v>
      </c>
      <c r="C236" s="272"/>
      <c r="D236" s="272" t="s">
        <v>805</v>
      </c>
      <c r="E236" s="272" t="s">
        <v>826</v>
      </c>
      <c r="F236" s="512">
        <v>15565.02</v>
      </c>
      <c r="G236" s="512">
        <v>15565.02</v>
      </c>
      <c r="H236" s="512">
        <v>15565.02</v>
      </c>
      <c r="I236" s="512">
        <v>15565.02</v>
      </c>
      <c r="J236" s="512">
        <v>15565.02</v>
      </c>
      <c r="K236" s="268">
        <f>TBL_Roofing6730[[#This Row],[Single property]]+TBL_Roofing6730[[#This Row],[51+ properties]]+TBL_Roofing6730[[#This Row],[26-50 properties]]+TBL_Roofing6730[[#This Row],[11-25 properties]]+TBL_Roofing6730[[#This Row],[2-10 properties]]</f>
        <v>77825.100000000006</v>
      </c>
      <c r="L236" s="273"/>
      <c r="M236" s="274"/>
      <c r="N236" s="274"/>
      <c r="O236" s="274"/>
      <c r="P236" s="274"/>
      <c r="Q236" s="274"/>
      <c r="R236" s="274"/>
      <c r="S236" s="274"/>
      <c r="T236" s="274"/>
      <c r="U236" s="274"/>
      <c r="V236" s="274"/>
      <c r="W236" s="275"/>
    </row>
    <row r="237" spans="1:23" s="71" customFormat="1" ht="15" thickBot="1">
      <c r="A237" s="271" t="s">
        <v>823</v>
      </c>
      <c r="B237" s="272" t="s">
        <v>804</v>
      </c>
      <c r="C237" s="272"/>
      <c r="D237" s="272" t="s">
        <v>805</v>
      </c>
      <c r="E237" s="272" t="s">
        <v>827</v>
      </c>
      <c r="F237" s="512">
        <v>19456.27</v>
      </c>
      <c r="G237" s="512">
        <v>19456.27</v>
      </c>
      <c r="H237" s="512">
        <v>19456.27</v>
      </c>
      <c r="I237" s="512">
        <v>19456.27</v>
      </c>
      <c r="J237" s="512">
        <v>19456.27</v>
      </c>
      <c r="K237" s="268">
        <f>TBL_Roofing6730[[#This Row],[Single property]]+TBL_Roofing6730[[#This Row],[51+ properties]]+TBL_Roofing6730[[#This Row],[26-50 properties]]+TBL_Roofing6730[[#This Row],[11-25 properties]]+TBL_Roofing6730[[#This Row],[2-10 properties]]</f>
        <v>97281.35</v>
      </c>
      <c r="L237" s="273"/>
      <c r="M237" s="274"/>
      <c r="N237" s="274"/>
      <c r="O237" s="274"/>
      <c r="P237" s="274"/>
      <c r="Q237" s="274"/>
      <c r="R237" s="274"/>
      <c r="S237" s="274"/>
      <c r="T237" s="274"/>
      <c r="U237" s="274"/>
      <c r="V237" s="274"/>
      <c r="W237" s="275"/>
    </row>
    <row r="238" spans="1:23" s="71" customFormat="1" ht="15" thickBot="1">
      <c r="A238" s="276" t="s">
        <v>823</v>
      </c>
      <c r="B238" s="277" t="s">
        <v>804</v>
      </c>
      <c r="C238" s="277"/>
      <c r="D238" s="277" t="s">
        <v>805</v>
      </c>
      <c r="E238" s="277" t="s">
        <v>828</v>
      </c>
      <c r="F238" s="513">
        <v>23347.53</v>
      </c>
      <c r="G238" s="513">
        <v>23347.53</v>
      </c>
      <c r="H238" s="513">
        <v>23347.53</v>
      </c>
      <c r="I238" s="513">
        <v>23347.53</v>
      </c>
      <c r="J238" s="513">
        <v>23347.53</v>
      </c>
      <c r="K238" s="268">
        <f>TBL_Roofing6730[[#This Row],[Single property]]+TBL_Roofing6730[[#This Row],[51+ properties]]+TBL_Roofing6730[[#This Row],[26-50 properties]]+TBL_Roofing6730[[#This Row],[11-25 properties]]+TBL_Roofing6730[[#This Row],[2-10 properties]]</f>
        <v>116737.65</v>
      </c>
      <c r="L238" s="278"/>
      <c r="M238" s="279"/>
      <c r="N238" s="279"/>
      <c r="O238" s="279"/>
      <c r="P238" s="279"/>
      <c r="Q238" s="279"/>
      <c r="R238" s="279"/>
      <c r="S238" s="279"/>
      <c r="T238" s="279"/>
      <c r="U238" s="279"/>
      <c r="V238" s="279"/>
      <c r="W238" s="280"/>
    </row>
    <row r="239" spans="1:23" s="71" customFormat="1" ht="15" thickBot="1">
      <c r="A239" s="265" t="s">
        <v>823</v>
      </c>
      <c r="B239" s="266" t="s">
        <v>811</v>
      </c>
      <c r="C239" s="266"/>
      <c r="D239" s="266" t="s">
        <v>805</v>
      </c>
      <c r="E239" s="266" t="s">
        <v>824</v>
      </c>
      <c r="F239" s="511">
        <v>9728.14</v>
      </c>
      <c r="G239" s="511">
        <v>9728.14</v>
      </c>
      <c r="H239" s="511">
        <v>9728.14</v>
      </c>
      <c r="I239" s="511">
        <v>9728.14</v>
      </c>
      <c r="J239" s="511">
        <v>9728.14</v>
      </c>
      <c r="K239" s="268">
        <f>TBL_Roofing6730[[#This Row],[Single property]]+TBL_Roofing6730[[#This Row],[51+ properties]]+TBL_Roofing6730[[#This Row],[26-50 properties]]+TBL_Roofing6730[[#This Row],[11-25 properties]]+TBL_Roofing6730[[#This Row],[2-10 properties]]</f>
        <v>48640.7</v>
      </c>
      <c r="L239" s="269"/>
      <c r="M239" s="267"/>
      <c r="N239" s="267"/>
      <c r="O239" s="267"/>
      <c r="P239" s="267"/>
      <c r="Q239" s="267"/>
      <c r="R239" s="267"/>
      <c r="S239" s="267"/>
      <c r="T239" s="267"/>
      <c r="U239" s="267"/>
      <c r="V239" s="267"/>
      <c r="W239" s="270"/>
    </row>
    <row r="240" spans="1:23" s="71" customFormat="1" ht="15" thickBot="1">
      <c r="A240" s="271" t="s">
        <v>823</v>
      </c>
      <c r="B240" s="272" t="s">
        <v>811</v>
      </c>
      <c r="C240" s="272"/>
      <c r="D240" s="272" t="s">
        <v>805</v>
      </c>
      <c r="E240" s="272" t="s">
        <v>825</v>
      </c>
      <c r="F240" s="512">
        <v>11673.76</v>
      </c>
      <c r="G240" s="512">
        <v>11673.76</v>
      </c>
      <c r="H240" s="512">
        <v>11673.76</v>
      </c>
      <c r="I240" s="512">
        <v>11673.76</v>
      </c>
      <c r="J240" s="512">
        <v>11673.76</v>
      </c>
      <c r="K240" s="268">
        <f>TBL_Roofing6730[[#This Row],[Single property]]+TBL_Roofing6730[[#This Row],[51+ properties]]+TBL_Roofing6730[[#This Row],[26-50 properties]]+TBL_Roofing6730[[#This Row],[11-25 properties]]+TBL_Roofing6730[[#This Row],[2-10 properties]]</f>
        <v>58368.800000000003</v>
      </c>
      <c r="L240" s="273"/>
      <c r="M240" s="274"/>
      <c r="N240" s="274"/>
      <c r="O240" s="274"/>
      <c r="P240" s="274"/>
      <c r="Q240" s="274"/>
      <c r="R240" s="274"/>
      <c r="S240" s="274"/>
      <c r="T240" s="274"/>
      <c r="U240" s="274"/>
      <c r="V240" s="274"/>
      <c r="W240" s="275"/>
    </row>
    <row r="241" spans="1:23" s="71" customFormat="1" ht="15" thickBot="1">
      <c r="A241" s="271" t="s">
        <v>823</v>
      </c>
      <c r="B241" s="272" t="s">
        <v>811</v>
      </c>
      <c r="C241" s="272"/>
      <c r="D241" s="272" t="s">
        <v>805</v>
      </c>
      <c r="E241" s="272" t="s">
        <v>826</v>
      </c>
      <c r="F241" s="512">
        <v>15565.02</v>
      </c>
      <c r="G241" s="512">
        <v>15565.02</v>
      </c>
      <c r="H241" s="512">
        <v>15565.02</v>
      </c>
      <c r="I241" s="512">
        <v>15565.02</v>
      </c>
      <c r="J241" s="512">
        <v>15565.02</v>
      </c>
      <c r="K241" s="268">
        <f>TBL_Roofing6730[[#This Row],[Single property]]+TBL_Roofing6730[[#This Row],[51+ properties]]+TBL_Roofing6730[[#This Row],[26-50 properties]]+TBL_Roofing6730[[#This Row],[11-25 properties]]+TBL_Roofing6730[[#This Row],[2-10 properties]]</f>
        <v>77825.100000000006</v>
      </c>
      <c r="L241" s="273"/>
      <c r="M241" s="274"/>
      <c r="N241" s="274"/>
      <c r="O241" s="274"/>
      <c r="P241" s="274"/>
      <c r="Q241" s="274"/>
      <c r="R241" s="274"/>
      <c r="S241" s="274"/>
      <c r="T241" s="274"/>
      <c r="U241" s="274"/>
      <c r="V241" s="274"/>
      <c r="W241" s="275"/>
    </row>
    <row r="242" spans="1:23" s="71" customFormat="1" ht="15" thickBot="1">
      <c r="A242" s="271" t="s">
        <v>823</v>
      </c>
      <c r="B242" s="272" t="s">
        <v>811</v>
      </c>
      <c r="C242" s="272"/>
      <c r="D242" s="272" t="s">
        <v>805</v>
      </c>
      <c r="E242" s="272" t="s">
        <v>827</v>
      </c>
      <c r="F242" s="512">
        <v>19456.27</v>
      </c>
      <c r="G242" s="512">
        <v>19456.27</v>
      </c>
      <c r="H242" s="512">
        <v>19456.27</v>
      </c>
      <c r="I242" s="512">
        <v>19456.27</v>
      </c>
      <c r="J242" s="512">
        <v>19456.27</v>
      </c>
      <c r="K242" s="268">
        <f>TBL_Roofing6730[[#This Row],[Single property]]+TBL_Roofing6730[[#This Row],[51+ properties]]+TBL_Roofing6730[[#This Row],[26-50 properties]]+TBL_Roofing6730[[#This Row],[11-25 properties]]+TBL_Roofing6730[[#This Row],[2-10 properties]]</f>
        <v>97281.35</v>
      </c>
      <c r="L242" s="273"/>
      <c r="M242" s="274"/>
      <c r="N242" s="274"/>
      <c r="O242" s="274"/>
      <c r="P242" s="274"/>
      <c r="Q242" s="274"/>
      <c r="R242" s="274"/>
      <c r="S242" s="274"/>
      <c r="T242" s="274"/>
      <c r="U242" s="274"/>
      <c r="V242" s="274"/>
      <c r="W242" s="275"/>
    </row>
    <row r="243" spans="1:23" s="71" customFormat="1" ht="15" thickBot="1">
      <c r="A243" s="281" t="s">
        <v>823</v>
      </c>
      <c r="B243" s="282" t="s">
        <v>811</v>
      </c>
      <c r="C243" s="282"/>
      <c r="D243" s="282" t="s">
        <v>805</v>
      </c>
      <c r="E243" s="282" t="s">
        <v>828</v>
      </c>
      <c r="F243" s="514">
        <v>23347.53</v>
      </c>
      <c r="G243" s="514">
        <v>23347.53</v>
      </c>
      <c r="H243" s="514">
        <v>23347.53</v>
      </c>
      <c r="I243" s="514">
        <v>23347.53</v>
      </c>
      <c r="J243" s="514">
        <v>23347.53</v>
      </c>
      <c r="K243" s="268">
        <f>TBL_Roofing6730[[#This Row],[Single property]]+TBL_Roofing6730[[#This Row],[51+ properties]]+TBL_Roofing6730[[#This Row],[26-50 properties]]+TBL_Roofing6730[[#This Row],[11-25 properties]]+TBL_Roofing6730[[#This Row],[2-10 properties]]</f>
        <v>116737.65</v>
      </c>
      <c r="L243" s="278"/>
      <c r="M243" s="279"/>
      <c r="N243" s="279"/>
      <c r="O243" s="279"/>
      <c r="P243" s="279"/>
      <c r="Q243" s="279"/>
      <c r="R243" s="279"/>
      <c r="S243" s="279"/>
      <c r="T243" s="279"/>
      <c r="U243" s="279"/>
      <c r="V243" s="279"/>
      <c r="W243" s="280"/>
    </row>
    <row r="244" spans="1:23" s="71" customFormat="1" ht="15" thickBot="1">
      <c r="A244" s="283" t="s">
        <v>823</v>
      </c>
      <c r="B244" s="284" t="s">
        <v>812</v>
      </c>
      <c r="C244" s="284"/>
      <c r="D244" s="284" t="s">
        <v>805</v>
      </c>
      <c r="E244" s="284" t="s">
        <v>824</v>
      </c>
      <c r="F244" s="515">
        <v>12378.99</v>
      </c>
      <c r="G244" s="515">
        <v>12378.99</v>
      </c>
      <c r="H244" s="515">
        <v>12378.99</v>
      </c>
      <c r="I244" s="515">
        <v>12378.99</v>
      </c>
      <c r="J244" s="515">
        <v>12378.99</v>
      </c>
      <c r="K244" s="268">
        <f>TBL_Roofing6730[[#This Row],[Single property]]+TBL_Roofing6730[[#This Row],[51+ properties]]+TBL_Roofing6730[[#This Row],[26-50 properties]]+TBL_Roofing6730[[#This Row],[11-25 properties]]+TBL_Roofing6730[[#This Row],[2-10 properties]]</f>
        <v>61894.95</v>
      </c>
      <c r="L244" s="269"/>
      <c r="M244" s="267"/>
      <c r="N244" s="267"/>
      <c r="O244" s="267"/>
      <c r="P244" s="267"/>
      <c r="Q244" s="267"/>
      <c r="R244" s="267"/>
      <c r="S244" s="267"/>
      <c r="T244" s="267"/>
      <c r="U244" s="267"/>
      <c r="V244" s="267"/>
      <c r="W244" s="270"/>
    </row>
    <row r="245" spans="1:23" s="71" customFormat="1" ht="15" thickBot="1">
      <c r="A245" s="271" t="s">
        <v>823</v>
      </c>
      <c r="B245" s="272" t="s">
        <v>812</v>
      </c>
      <c r="C245" s="272"/>
      <c r="D245" s="272" t="s">
        <v>805</v>
      </c>
      <c r="E245" s="272" t="s">
        <v>825</v>
      </c>
      <c r="F245" s="512">
        <v>14854.79</v>
      </c>
      <c r="G245" s="512">
        <v>14854.79</v>
      </c>
      <c r="H245" s="512">
        <v>14854.79</v>
      </c>
      <c r="I245" s="512">
        <v>14854.79</v>
      </c>
      <c r="J245" s="512">
        <v>14854.79</v>
      </c>
      <c r="K245" s="268">
        <f>TBL_Roofing6730[[#This Row],[Single property]]+TBL_Roofing6730[[#This Row],[51+ properties]]+TBL_Roofing6730[[#This Row],[26-50 properties]]+TBL_Roofing6730[[#This Row],[11-25 properties]]+TBL_Roofing6730[[#This Row],[2-10 properties]]</f>
        <v>74273.950000000012</v>
      </c>
      <c r="L245" s="273"/>
      <c r="M245" s="274"/>
      <c r="N245" s="274"/>
      <c r="O245" s="274"/>
      <c r="P245" s="274"/>
      <c r="Q245" s="274"/>
      <c r="R245" s="274"/>
      <c r="S245" s="274"/>
      <c r="T245" s="274"/>
      <c r="U245" s="274"/>
      <c r="V245" s="274"/>
      <c r="W245" s="275"/>
    </row>
    <row r="246" spans="1:23" s="71" customFormat="1" ht="15" thickBot="1">
      <c r="A246" s="271" t="s">
        <v>823</v>
      </c>
      <c r="B246" s="272" t="s">
        <v>812</v>
      </c>
      <c r="C246" s="272"/>
      <c r="D246" s="272" t="s">
        <v>805</v>
      </c>
      <c r="E246" s="272" t="s">
        <v>826</v>
      </c>
      <c r="F246" s="512">
        <v>19806.39</v>
      </c>
      <c r="G246" s="512">
        <v>19806.39</v>
      </c>
      <c r="H246" s="512">
        <v>19806.39</v>
      </c>
      <c r="I246" s="512">
        <v>19806.39</v>
      </c>
      <c r="J246" s="512">
        <v>19806.39</v>
      </c>
      <c r="K246" s="268">
        <f>TBL_Roofing6730[[#This Row],[Single property]]+TBL_Roofing6730[[#This Row],[51+ properties]]+TBL_Roofing6730[[#This Row],[26-50 properties]]+TBL_Roofing6730[[#This Row],[11-25 properties]]+TBL_Roofing6730[[#This Row],[2-10 properties]]</f>
        <v>99031.95</v>
      </c>
      <c r="L246" s="273"/>
      <c r="M246" s="274"/>
      <c r="N246" s="274"/>
      <c r="O246" s="274"/>
      <c r="P246" s="274"/>
      <c r="Q246" s="274"/>
      <c r="R246" s="274"/>
      <c r="S246" s="274"/>
      <c r="T246" s="274"/>
      <c r="U246" s="274"/>
      <c r="V246" s="274"/>
      <c r="W246" s="275"/>
    </row>
    <row r="247" spans="1:23" s="71" customFormat="1" ht="15" thickBot="1">
      <c r="A247" s="271" t="s">
        <v>823</v>
      </c>
      <c r="B247" s="272" t="s">
        <v>812</v>
      </c>
      <c r="C247" s="272"/>
      <c r="D247" s="272" t="s">
        <v>805</v>
      </c>
      <c r="E247" s="272" t="s">
        <v>827</v>
      </c>
      <c r="F247" s="512">
        <v>24757.98</v>
      </c>
      <c r="G247" s="512">
        <v>24757.98</v>
      </c>
      <c r="H247" s="512">
        <v>24757.98</v>
      </c>
      <c r="I247" s="512">
        <v>24757.98</v>
      </c>
      <c r="J247" s="512">
        <v>24757.98</v>
      </c>
      <c r="K247" s="268">
        <f>TBL_Roofing6730[[#This Row],[Single property]]+TBL_Roofing6730[[#This Row],[51+ properties]]+TBL_Roofing6730[[#This Row],[26-50 properties]]+TBL_Roofing6730[[#This Row],[11-25 properties]]+TBL_Roofing6730[[#This Row],[2-10 properties]]</f>
        <v>123789.9</v>
      </c>
      <c r="L247" s="273"/>
      <c r="M247" s="274"/>
      <c r="N247" s="274"/>
      <c r="O247" s="274"/>
      <c r="P247" s="274"/>
      <c r="Q247" s="274"/>
      <c r="R247" s="274"/>
      <c r="S247" s="274"/>
      <c r="T247" s="274"/>
      <c r="U247" s="274"/>
      <c r="V247" s="274"/>
      <c r="W247" s="275"/>
    </row>
    <row r="248" spans="1:23" s="71" customFormat="1" ht="15" thickBot="1">
      <c r="A248" s="276" t="s">
        <v>823</v>
      </c>
      <c r="B248" s="277" t="s">
        <v>812</v>
      </c>
      <c r="C248" s="277"/>
      <c r="D248" s="277" t="s">
        <v>805</v>
      </c>
      <c r="E248" s="277" t="s">
        <v>828</v>
      </c>
      <c r="F248" s="513">
        <v>29709.58</v>
      </c>
      <c r="G248" s="513">
        <v>29709.58</v>
      </c>
      <c r="H248" s="513">
        <v>29709.58</v>
      </c>
      <c r="I248" s="513">
        <v>29709.58</v>
      </c>
      <c r="J248" s="513">
        <v>29709.58</v>
      </c>
      <c r="K248" s="268">
        <f>TBL_Roofing6730[[#This Row],[Single property]]+TBL_Roofing6730[[#This Row],[51+ properties]]+TBL_Roofing6730[[#This Row],[26-50 properties]]+TBL_Roofing6730[[#This Row],[11-25 properties]]+TBL_Roofing6730[[#This Row],[2-10 properties]]</f>
        <v>148547.90000000002</v>
      </c>
      <c r="L248" s="278"/>
      <c r="M248" s="279"/>
      <c r="N248" s="279"/>
      <c r="O248" s="279"/>
      <c r="P248" s="279"/>
      <c r="Q248" s="279"/>
      <c r="R248" s="279"/>
      <c r="S248" s="279"/>
      <c r="T248" s="279"/>
      <c r="U248" s="279"/>
      <c r="V248" s="279"/>
      <c r="W248" s="280"/>
    </row>
    <row r="249" spans="1:23" s="71" customFormat="1" ht="15" thickBot="1">
      <c r="A249" s="265" t="s">
        <v>823</v>
      </c>
      <c r="B249" s="266" t="s">
        <v>813</v>
      </c>
      <c r="C249" s="266"/>
      <c r="D249" s="266" t="s">
        <v>805</v>
      </c>
      <c r="E249" s="266" t="s">
        <v>824</v>
      </c>
      <c r="F249" s="511">
        <v>12378.99</v>
      </c>
      <c r="G249" s="511">
        <v>12378.99</v>
      </c>
      <c r="H249" s="511">
        <v>12378.99</v>
      </c>
      <c r="I249" s="511">
        <v>12378.99</v>
      </c>
      <c r="J249" s="511">
        <v>12378.99</v>
      </c>
      <c r="K249" s="268">
        <f>TBL_Roofing6730[[#This Row],[Single property]]+TBL_Roofing6730[[#This Row],[51+ properties]]+TBL_Roofing6730[[#This Row],[26-50 properties]]+TBL_Roofing6730[[#This Row],[11-25 properties]]+TBL_Roofing6730[[#This Row],[2-10 properties]]</f>
        <v>61894.95</v>
      </c>
      <c r="L249" s="269"/>
      <c r="M249" s="267"/>
      <c r="N249" s="267"/>
      <c r="O249" s="267"/>
      <c r="P249" s="267"/>
      <c r="Q249" s="267"/>
      <c r="R249" s="267"/>
      <c r="S249" s="267"/>
      <c r="T249" s="267"/>
      <c r="U249" s="267"/>
      <c r="V249" s="267"/>
      <c r="W249" s="270"/>
    </row>
    <row r="250" spans="1:23" s="71" customFormat="1" ht="15" thickBot="1">
      <c r="A250" s="271" t="s">
        <v>823</v>
      </c>
      <c r="B250" s="272" t="s">
        <v>813</v>
      </c>
      <c r="C250" s="272"/>
      <c r="D250" s="272" t="s">
        <v>805</v>
      </c>
      <c r="E250" s="272" t="s">
        <v>825</v>
      </c>
      <c r="F250" s="512">
        <v>14854.79</v>
      </c>
      <c r="G250" s="512">
        <v>14854.79</v>
      </c>
      <c r="H250" s="512">
        <v>14854.79</v>
      </c>
      <c r="I250" s="512">
        <v>14854.79</v>
      </c>
      <c r="J250" s="512">
        <v>14854.79</v>
      </c>
      <c r="K250" s="268">
        <f>TBL_Roofing6730[[#This Row],[Single property]]+TBL_Roofing6730[[#This Row],[51+ properties]]+TBL_Roofing6730[[#This Row],[26-50 properties]]+TBL_Roofing6730[[#This Row],[11-25 properties]]+TBL_Roofing6730[[#This Row],[2-10 properties]]</f>
        <v>74273.950000000012</v>
      </c>
      <c r="L250" s="273"/>
      <c r="M250" s="274"/>
      <c r="N250" s="274"/>
      <c r="O250" s="274"/>
      <c r="P250" s="274"/>
      <c r="Q250" s="274"/>
      <c r="R250" s="274"/>
      <c r="S250" s="274"/>
      <c r="T250" s="274"/>
      <c r="U250" s="274"/>
      <c r="V250" s="274"/>
      <c r="W250" s="275"/>
    </row>
    <row r="251" spans="1:23" s="71" customFormat="1" ht="15" thickBot="1">
      <c r="A251" s="271" t="s">
        <v>823</v>
      </c>
      <c r="B251" s="272" t="s">
        <v>813</v>
      </c>
      <c r="C251" s="272"/>
      <c r="D251" s="272" t="s">
        <v>805</v>
      </c>
      <c r="E251" s="272" t="s">
        <v>826</v>
      </c>
      <c r="F251" s="512">
        <v>19806.39</v>
      </c>
      <c r="G251" s="512">
        <v>19806.39</v>
      </c>
      <c r="H251" s="512">
        <v>19806.39</v>
      </c>
      <c r="I251" s="512">
        <v>19806.39</v>
      </c>
      <c r="J251" s="512">
        <v>19806.39</v>
      </c>
      <c r="K251" s="268">
        <f>TBL_Roofing6730[[#This Row],[Single property]]+TBL_Roofing6730[[#This Row],[51+ properties]]+TBL_Roofing6730[[#This Row],[26-50 properties]]+TBL_Roofing6730[[#This Row],[11-25 properties]]+TBL_Roofing6730[[#This Row],[2-10 properties]]</f>
        <v>99031.95</v>
      </c>
      <c r="L251" s="273"/>
      <c r="M251" s="274"/>
      <c r="N251" s="274"/>
      <c r="O251" s="274"/>
      <c r="P251" s="274"/>
      <c r="Q251" s="274"/>
      <c r="R251" s="274"/>
      <c r="S251" s="274"/>
      <c r="T251" s="274"/>
      <c r="U251" s="274"/>
      <c r="V251" s="274"/>
      <c r="W251" s="275"/>
    </row>
    <row r="252" spans="1:23" s="71" customFormat="1" ht="15" thickBot="1">
      <c r="A252" s="271" t="s">
        <v>823</v>
      </c>
      <c r="B252" s="272" t="s">
        <v>813</v>
      </c>
      <c r="C252" s="272"/>
      <c r="D252" s="272" t="s">
        <v>805</v>
      </c>
      <c r="E252" s="272" t="s">
        <v>827</v>
      </c>
      <c r="F252" s="512">
        <v>24757.98</v>
      </c>
      <c r="G252" s="512">
        <v>24757.98</v>
      </c>
      <c r="H252" s="512">
        <v>24757.98</v>
      </c>
      <c r="I252" s="512">
        <v>24757.98</v>
      </c>
      <c r="J252" s="512">
        <v>24757.98</v>
      </c>
      <c r="K252" s="268">
        <f>TBL_Roofing6730[[#This Row],[Single property]]+TBL_Roofing6730[[#This Row],[51+ properties]]+TBL_Roofing6730[[#This Row],[26-50 properties]]+TBL_Roofing6730[[#This Row],[11-25 properties]]+TBL_Roofing6730[[#This Row],[2-10 properties]]</f>
        <v>123789.9</v>
      </c>
      <c r="L252" s="273"/>
      <c r="M252" s="274"/>
      <c r="N252" s="274"/>
      <c r="O252" s="274"/>
      <c r="P252" s="274"/>
      <c r="Q252" s="274"/>
      <c r="R252" s="274"/>
      <c r="S252" s="274"/>
      <c r="T252" s="274"/>
      <c r="U252" s="274"/>
      <c r="V252" s="274"/>
      <c r="W252" s="275"/>
    </row>
    <row r="253" spans="1:23" s="71" customFormat="1" ht="15" thickBot="1">
      <c r="A253" s="281" t="s">
        <v>823</v>
      </c>
      <c r="B253" s="282" t="s">
        <v>813</v>
      </c>
      <c r="C253" s="282"/>
      <c r="D253" s="282" t="s">
        <v>805</v>
      </c>
      <c r="E253" s="282" t="s">
        <v>828</v>
      </c>
      <c r="F253" s="514">
        <v>29709.58</v>
      </c>
      <c r="G253" s="514">
        <v>29709.58</v>
      </c>
      <c r="H253" s="514">
        <v>29709.58</v>
      </c>
      <c r="I253" s="514">
        <v>29709.58</v>
      </c>
      <c r="J253" s="514">
        <v>29709.58</v>
      </c>
      <c r="K253" s="268">
        <f>TBL_Roofing6730[[#This Row],[Single property]]+TBL_Roofing6730[[#This Row],[51+ properties]]+TBL_Roofing6730[[#This Row],[26-50 properties]]+TBL_Roofing6730[[#This Row],[11-25 properties]]+TBL_Roofing6730[[#This Row],[2-10 properties]]</f>
        <v>148547.90000000002</v>
      </c>
      <c r="L253" s="278"/>
      <c r="M253" s="279"/>
      <c r="N253" s="279"/>
      <c r="O253" s="279"/>
      <c r="P253" s="279"/>
      <c r="Q253" s="279"/>
      <c r="R253" s="279"/>
      <c r="S253" s="279"/>
      <c r="T253" s="279"/>
      <c r="U253" s="279"/>
      <c r="V253" s="279"/>
      <c r="W253" s="280"/>
    </row>
    <row r="254" spans="1:23" s="71" customFormat="1" ht="15" thickBot="1">
      <c r="A254" s="283" t="s">
        <v>823</v>
      </c>
      <c r="B254" s="284" t="s">
        <v>814</v>
      </c>
      <c r="C254" s="284"/>
      <c r="D254" s="284" t="s">
        <v>805</v>
      </c>
      <c r="E254" s="284" t="s">
        <v>824</v>
      </c>
      <c r="F254" s="515">
        <v>12378.99</v>
      </c>
      <c r="G254" s="515">
        <v>12378.99</v>
      </c>
      <c r="H254" s="515">
        <v>12378.99</v>
      </c>
      <c r="I254" s="515">
        <v>12378.99</v>
      </c>
      <c r="J254" s="515">
        <v>12378.99</v>
      </c>
      <c r="K254" s="268">
        <f>TBL_Roofing6730[[#This Row],[Single property]]+TBL_Roofing6730[[#This Row],[51+ properties]]+TBL_Roofing6730[[#This Row],[26-50 properties]]+TBL_Roofing6730[[#This Row],[11-25 properties]]+TBL_Roofing6730[[#This Row],[2-10 properties]]</f>
        <v>61894.95</v>
      </c>
      <c r="L254" s="269"/>
      <c r="M254" s="267"/>
      <c r="N254" s="267"/>
      <c r="O254" s="267"/>
      <c r="P254" s="267"/>
      <c r="Q254" s="267"/>
      <c r="R254" s="267"/>
      <c r="S254" s="267"/>
      <c r="T254" s="267"/>
      <c r="U254" s="267"/>
      <c r="V254" s="267"/>
      <c r="W254" s="270"/>
    </row>
    <row r="255" spans="1:23" s="71" customFormat="1" ht="15" thickBot="1">
      <c r="A255" s="271" t="s">
        <v>823</v>
      </c>
      <c r="B255" s="272" t="s">
        <v>814</v>
      </c>
      <c r="C255" s="272"/>
      <c r="D255" s="272" t="s">
        <v>805</v>
      </c>
      <c r="E255" s="272" t="s">
        <v>825</v>
      </c>
      <c r="F255" s="512">
        <v>14854.79</v>
      </c>
      <c r="G255" s="512">
        <v>14854.79</v>
      </c>
      <c r="H255" s="512">
        <v>14854.79</v>
      </c>
      <c r="I255" s="512">
        <v>14854.79</v>
      </c>
      <c r="J255" s="512">
        <v>14854.79</v>
      </c>
      <c r="K255" s="268">
        <f>TBL_Roofing6730[[#This Row],[Single property]]+TBL_Roofing6730[[#This Row],[51+ properties]]+TBL_Roofing6730[[#This Row],[26-50 properties]]+TBL_Roofing6730[[#This Row],[11-25 properties]]+TBL_Roofing6730[[#This Row],[2-10 properties]]</f>
        <v>74273.950000000012</v>
      </c>
      <c r="L255" s="273"/>
      <c r="M255" s="274"/>
      <c r="N255" s="274"/>
      <c r="O255" s="274"/>
      <c r="P255" s="274"/>
      <c r="Q255" s="274"/>
      <c r="R255" s="274"/>
      <c r="S255" s="274"/>
      <c r="T255" s="274"/>
      <c r="U255" s="274"/>
      <c r="V255" s="274"/>
      <c r="W255" s="275"/>
    </row>
    <row r="256" spans="1:23" s="71" customFormat="1" ht="15" thickBot="1">
      <c r="A256" s="271" t="s">
        <v>823</v>
      </c>
      <c r="B256" s="272" t="s">
        <v>814</v>
      </c>
      <c r="C256" s="272"/>
      <c r="D256" s="272" t="s">
        <v>805</v>
      </c>
      <c r="E256" s="272" t="s">
        <v>826</v>
      </c>
      <c r="F256" s="512">
        <v>19806.39</v>
      </c>
      <c r="G256" s="512">
        <v>19806.39</v>
      </c>
      <c r="H256" s="512">
        <v>19806.39</v>
      </c>
      <c r="I256" s="512">
        <v>19806.39</v>
      </c>
      <c r="J256" s="512">
        <v>19806.39</v>
      </c>
      <c r="K256" s="268">
        <f>TBL_Roofing6730[[#This Row],[Single property]]+TBL_Roofing6730[[#This Row],[51+ properties]]+TBL_Roofing6730[[#This Row],[26-50 properties]]+TBL_Roofing6730[[#This Row],[11-25 properties]]+TBL_Roofing6730[[#This Row],[2-10 properties]]</f>
        <v>99031.95</v>
      </c>
      <c r="L256" s="273"/>
      <c r="M256" s="274"/>
      <c r="N256" s="274"/>
      <c r="O256" s="274"/>
      <c r="P256" s="274"/>
      <c r="Q256" s="274"/>
      <c r="R256" s="274"/>
      <c r="S256" s="274"/>
      <c r="T256" s="274"/>
      <c r="U256" s="274"/>
      <c r="V256" s="274"/>
      <c r="W256" s="275"/>
    </row>
    <row r="257" spans="1:23" s="71" customFormat="1" ht="15" thickBot="1">
      <c r="A257" s="271" t="s">
        <v>823</v>
      </c>
      <c r="B257" s="272" t="s">
        <v>814</v>
      </c>
      <c r="C257" s="272"/>
      <c r="D257" s="272" t="s">
        <v>805</v>
      </c>
      <c r="E257" s="272" t="s">
        <v>827</v>
      </c>
      <c r="F257" s="512">
        <v>24757.98</v>
      </c>
      <c r="G257" s="512">
        <v>24757.98</v>
      </c>
      <c r="H257" s="512">
        <v>24757.98</v>
      </c>
      <c r="I257" s="512">
        <v>24757.98</v>
      </c>
      <c r="J257" s="512">
        <v>24757.98</v>
      </c>
      <c r="K257" s="268">
        <f>TBL_Roofing6730[[#This Row],[Single property]]+TBL_Roofing6730[[#This Row],[51+ properties]]+TBL_Roofing6730[[#This Row],[26-50 properties]]+TBL_Roofing6730[[#This Row],[11-25 properties]]+TBL_Roofing6730[[#This Row],[2-10 properties]]</f>
        <v>123789.9</v>
      </c>
      <c r="L257" s="273"/>
      <c r="M257" s="274"/>
      <c r="N257" s="274"/>
      <c r="O257" s="274"/>
      <c r="P257" s="274"/>
      <c r="Q257" s="274"/>
      <c r="R257" s="274"/>
      <c r="S257" s="274"/>
      <c r="T257" s="274"/>
      <c r="U257" s="274"/>
      <c r="V257" s="274"/>
      <c r="W257" s="275"/>
    </row>
    <row r="258" spans="1:23" s="71" customFormat="1" ht="15" thickBot="1">
      <c r="A258" s="276" t="s">
        <v>823</v>
      </c>
      <c r="B258" s="277" t="s">
        <v>814</v>
      </c>
      <c r="C258" s="277"/>
      <c r="D258" s="277" t="s">
        <v>805</v>
      </c>
      <c r="E258" s="277" t="s">
        <v>828</v>
      </c>
      <c r="F258" s="513">
        <v>29709.58</v>
      </c>
      <c r="G258" s="513">
        <v>29709.58</v>
      </c>
      <c r="H258" s="513">
        <v>29709.58</v>
      </c>
      <c r="I258" s="513">
        <v>29709.58</v>
      </c>
      <c r="J258" s="513">
        <v>29709.58</v>
      </c>
      <c r="K258" s="268">
        <f>TBL_Roofing6730[[#This Row],[Single property]]+TBL_Roofing6730[[#This Row],[51+ properties]]+TBL_Roofing6730[[#This Row],[26-50 properties]]+TBL_Roofing6730[[#This Row],[11-25 properties]]+TBL_Roofing6730[[#This Row],[2-10 properties]]</f>
        <v>148547.90000000002</v>
      </c>
      <c r="L258" s="278"/>
      <c r="M258" s="279"/>
      <c r="N258" s="279"/>
      <c r="O258" s="279"/>
      <c r="P258" s="279"/>
      <c r="Q258" s="279"/>
      <c r="R258" s="279"/>
      <c r="S258" s="279"/>
      <c r="T258" s="279"/>
      <c r="U258" s="279"/>
      <c r="V258" s="279"/>
      <c r="W258" s="280"/>
    </row>
    <row r="259" spans="1:23" s="71" customFormat="1" ht="15" thickBot="1">
      <c r="A259" s="265" t="s">
        <v>823</v>
      </c>
      <c r="B259" s="266" t="s">
        <v>815</v>
      </c>
      <c r="C259" s="266"/>
      <c r="D259" s="266" t="s">
        <v>805</v>
      </c>
      <c r="E259" s="266" t="s">
        <v>824</v>
      </c>
      <c r="F259" s="511">
        <v>12378.99</v>
      </c>
      <c r="G259" s="511">
        <v>12378.99</v>
      </c>
      <c r="H259" s="511">
        <v>12378.99</v>
      </c>
      <c r="I259" s="511">
        <v>12378.99</v>
      </c>
      <c r="J259" s="511">
        <v>12378.99</v>
      </c>
      <c r="K259" s="268">
        <f>TBL_Roofing6730[[#This Row],[Single property]]+TBL_Roofing6730[[#This Row],[51+ properties]]+TBL_Roofing6730[[#This Row],[26-50 properties]]+TBL_Roofing6730[[#This Row],[11-25 properties]]+TBL_Roofing6730[[#This Row],[2-10 properties]]</f>
        <v>61894.95</v>
      </c>
      <c r="L259" s="269"/>
      <c r="M259" s="267"/>
      <c r="N259" s="267"/>
      <c r="O259" s="267"/>
      <c r="P259" s="267"/>
      <c r="Q259" s="267"/>
      <c r="R259" s="267"/>
      <c r="S259" s="267"/>
      <c r="T259" s="267"/>
      <c r="U259" s="267"/>
      <c r="V259" s="267"/>
      <c r="W259" s="270"/>
    </row>
    <row r="260" spans="1:23" s="71" customFormat="1" ht="15" thickBot="1">
      <c r="A260" s="271" t="s">
        <v>823</v>
      </c>
      <c r="B260" s="272" t="s">
        <v>815</v>
      </c>
      <c r="C260" s="272"/>
      <c r="D260" s="272" t="s">
        <v>805</v>
      </c>
      <c r="E260" s="272" t="s">
        <v>825</v>
      </c>
      <c r="F260" s="512">
        <v>14854.79</v>
      </c>
      <c r="G260" s="512">
        <v>14854.79</v>
      </c>
      <c r="H260" s="512">
        <v>14854.79</v>
      </c>
      <c r="I260" s="512">
        <v>14854.79</v>
      </c>
      <c r="J260" s="512">
        <v>14854.79</v>
      </c>
      <c r="K260" s="268">
        <f>TBL_Roofing6730[[#This Row],[Single property]]+TBL_Roofing6730[[#This Row],[51+ properties]]+TBL_Roofing6730[[#This Row],[26-50 properties]]+TBL_Roofing6730[[#This Row],[11-25 properties]]+TBL_Roofing6730[[#This Row],[2-10 properties]]</f>
        <v>74273.950000000012</v>
      </c>
      <c r="L260" s="273"/>
      <c r="M260" s="274"/>
      <c r="N260" s="274"/>
      <c r="O260" s="274"/>
      <c r="P260" s="274"/>
      <c r="Q260" s="274"/>
      <c r="R260" s="274"/>
      <c r="S260" s="274"/>
      <c r="T260" s="274"/>
      <c r="U260" s="274"/>
      <c r="V260" s="274"/>
      <c r="W260" s="275"/>
    </row>
    <row r="261" spans="1:23" s="71" customFormat="1" ht="15" thickBot="1">
      <c r="A261" s="271" t="s">
        <v>823</v>
      </c>
      <c r="B261" s="272" t="s">
        <v>815</v>
      </c>
      <c r="C261" s="272"/>
      <c r="D261" s="272" t="s">
        <v>805</v>
      </c>
      <c r="E261" s="272" t="s">
        <v>826</v>
      </c>
      <c r="F261" s="512">
        <v>19806.39</v>
      </c>
      <c r="G261" s="512">
        <v>19806.39</v>
      </c>
      <c r="H261" s="512">
        <v>19806.39</v>
      </c>
      <c r="I261" s="512">
        <v>19806.39</v>
      </c>
      <c r="J261" s="512">
        <v>19806.39</v>
      </c>
      <c r="K261" s="268">
        <f>TBL_Roofing6730[[#This Row],[Single property]]+TBL_Roofing6730[[#This Row],[51+ properties]]+TBL_Roofing6730[[#This Row],[26-50 properties]]+TBL_Roofing6730[[#This Row],[11-25 properties]]+TBL_Roofing6730[[#This Row],[2-10 properties]]</f>
        <v>99031.95</v>
      </c>
      <c r="L261" s="273"/>
      <c r="M261" s="274"/>
      <c r="N261" s="274"/>
      <c r="O261" s="274"/>
      <c r="P261" s="274"/>
      <c r="Q261" s="274"/>
      <c r="R261" s="274"/>
      <c r="S261" s="274"/>
      <c r="T261" s="274"/>
      <c r="U261" s="274"/>
      <c r="V261" s="274"/>
      <c r="W261" s="275"/>
    </row>
    <row r="262" spans="1:23" s="71" customFormat="1" ht="15" thickBot="1">
      <c r="A262" s="271" t="s">
        <v>823</v>
      </c>
      <c r="B262" s="272" t="s">
        <v>815</v>
      </c>
      <c r="C262" s="272"/>
      <c r="D262" s="272" t="s">
        <v>805</v>
      </c>
      <c r="E262" s="272" t="s">
        <v>827</v>
      </c>
      <c r="F262" s="512">
        <v>24757.98</v>
      </c>
      <c r="G262" s="512">
        <v>24757.98</v>
      </c>
      <c r="H262" s="512">
        <v>24757.98</v>
      </c>
      <c r="I262" s="512">
        <v>24757.98</v>
      </c>
      <c r="J262" s="512">
        <v>24757.98</v>
      </c>
      <c r="K262" s="268">
        <f>TBL_Roofing6730[[#This Row],[Single property]]+TBL_Roofing6730[[#This Row],[51+ properties]]+TBL_Roofing6730[[#This Row],[26-50 properties]]+TBL_Roofing6730[[#This Row],[11-25 properties]]+TBL_Roofing6730[[#This Row],[2-10 properties]]</f>
        <v>123789.9</v>
      </c>
      <c r="L262" s="273"/>
      <c r="M262" s="274"/>
      <c r="N262" s="274"/>
      <c r="O262" s="274"/>
      <c r="P262" s="274"/>
      <c r="Q262" s="274"/>
      <c r="R262" s="274"/>
      <c r="S262" s="274"/>
      <c r="T262" s="274"/>
      <c r="U262" s="274"/>
      <c r="V262" s="274"/>
      <c r="W262" s="275"/>
    </row>
    <row r="263" spans="1:23" s="71" customFormat="1" ht="15" thickBot="1">
      <c r="A263" s="281" t="s">
        <v>823</v>
      </c>
      <c r="B263" s="282" t="s">
        <v>815</v>
      </c>
      <c r="C263" s="282"/>
      <c r="D263" s="282" t="s">
        <v>805</v>
      </c>
      <c r="E263" s="282" t="s">
        <v>828</v>
      </c>
      <c r="F263" s="514">
        <v>29709.58</v>
      </c>
      <c r="G263" s="514">
        <v>29709.58</v>
      </c>
      <c r="H263" s="514">
        <v>29709.58</v>
      </c>
      <c r="I263" s="514">
        <v>29709.58</v>
      </c>
      <c r="J263" s="514">
        <v>29709.58</v>
      </c>
      <c r="K263" s="268">
        <f>TBL_Roofing6730[[#This Row],[Single property]]+TBL_Roofing6730[[#This Row],[51+ properties]]+TBL_Roofing6730[[#This Row],[26-50 properties]]+TBL_Roofing6730[[#This Row],[11-25 properties]]+TBL_Roofing6730[[#This Row],[2-10 properties]]</f>
        <v>148547.90000000002</v>
      </c>
      <c r="L263" s="278"/>
      <c r="M263" s="279"/>
      <c r="N263" s="279"/>
      <c r="O263" s="279"/>
      <c r="P263" s="279"/>
      <c r="Q263" s="279"/>
      <c r="R263" s="279"/>
      <c r="S263" s="279"/>
      <c r="T263" s="279"/>
      <c r="U263" s="279"/>
      <c r="V263" s="279"/>
      <c r="W263" s="280"/>
    </row>
    <row r="264" spans="1:23" s="71" customFormat="1" ht="15" thickBot="1">
      <c r="A264" s="283" t="s">
        <v>823</v>
      </c>
      <c r="B264" s="284" t="s">
        <v>816</v>
      </c>
      <c r="C264" s="284"/>
      <c r="D264" s="284" t="s">
        <v>805</v>
      </c>
      <c r="E264" s="284" t="s">
        <v>824</v>
      </c>
      <c r="F264" s="515">
        <v>12378.99</v>
      </c>
      <c r="G264" s="515">
        <v>12378.99</v>
      </c>
      <c r="H264" s="515">
        <v>12378.99</v>
      </c>
      <c r="I264" s="515">
        <v>12378.99</v>
      </c>
      <c r="J264" s="515">
        <v>12378.99</v>
      </c>
      <c r="K264" s="268">
        <f>TBL_Roofing6730[[#This Row],[Single property]]+TBL_Roofing6730[[#This Row],[51+ properties]]+TBL_Roofing6730[[#This Row],[26-50 properties]]+TBL_Roofing6730[[#This Row],[11-25 properties]]+TBL_Roofing6730[[#This Row],[2-10 properties]]</f>
        <v>61894.95</v>
      </c>
      <c r="L264" s="269"/>
      <c r="M264" s="267"/>
      <c r="N264" s="267"/>
      <c r="O264" s="267"/>
      <c r="P264" s="267"/>
      <c r="Q264" s="267"/>
      <c r="R264" s="267"/>
      <c r="S264" s="267"/>
      <c r="T264" s="267"/>
      <c r="U264" s="267"/>
      <c r="V264" s="267"/>
      <c r="W264" s="270"/>
    </row>
    <row r="265" spans="1:23" s="71" customFormat="1" ht="15" thickBot="1">
      <c r="A265" s="271" t="s">
        <v>823</v>
      </c>
      <c r="B265" s="272" t="s">
        <v>816</v>
      </c>
      <c r="C265" s="272"/>
      <c r="D265" s="272" t="s">
        <v>805</v>
      </c>
      <c r="E265" s="272" t="s">
        <v>825</v>
      </c>
      <c r="F265" s="512">
        <v>14854.79</v>
      </c>
      <c r="G265" s="512">
        <v>14854.79</v>
      </c>
      <c r="H265" s="512">
        <v>14854.79</v>
      </c>
      <c r="I265" s="512">
        <v>14854.79</v>
      </c>
      <c r="J265" s="512">
        <v>14854.79</v>
      </c>
      <c r="K265" s="268">
        <f>TBL_Roofing6730[[#This Row],[Single property]]+TBL_Roofing6730[[#This Row],[51+ properties]]+TBL_Roofing6730[[#This Row],[26-50 properties]]+TBL_Roofing6730[[#This Row],[11-25 properties]]+TBL_Roofing6730[[#This Row],[2-10 properties]]</f>
        <v>74273.950000000012</v>
      </c>
      <c r="L265" s="273"/>
      <c r="M265" s="274"/>
      <c r="N265" s="274"/>
      <c r="O265" s="274"/>
      <c r="P265" s="274"/>
      <c r="Q265" s="274"/>
      <c r="R265" s="274"/>
      <c r="S265" s="274"/>
      <c r="T265" s="274"/>
      <c r="U265" s="274"/>
      <c r="V265" s="274"/>
      <c r="W265" s="275"/>
    </row>
    <row r="266" spans="1:23" s="71" customFormat="1" ht="15" thickBot="1">
      <c r="A266" s="271" t="s">
        <v>823</v>
      </c>
      <c r="B266" s="272" t="s">
        <v>816</v>
      </c>
      <c r="C266" s="272"/>
      <c r="D266" s="272" t="s">
        <v>805</v>
      </c>
      <c r="E266" s="272" t="s">
        <v>826</v>
      </c>
      <c r="F266" s="512">
        <v>19806.39</v>
      </c>
      <c r="G266" s="512">
        <v>19806.39</v>
      </c>
      <c r="H266" s="512">
        <v>19806.39</v>
      </c>
      <c r="I266" s="512">
        <v>19806.39</v>
      </c>
      <c r="J266" s="512">
        <v>19806.39</v>
      </c>
      <c r="K266" s="268">
        <f>TBL_Roofing6730[[#This Row],[Single property]]+TBL_Roofing6730[[#This Row],[51+ properties]]+TBL_Roofing6730[[#This Row],[26-50 properties]]+TBL_Roofing6730[[#This Row],[11-25 properties]]+TBL_Roofing6730[[#This Row],[2-10 properties]]</f>
        <v>99031.95</v>
      </c>
      <c r="L266" s="273"/>
      <c r="M266" s="274"/>
      <c r="N266" s="274"/>
      <c r="O266" s="274"/>
      <c r="P266" s="274"/>
      <c r="Q266" s="274"/>
      <c r="R266" s="274"/>
      <c r="S266" s="274"/>
      <c r="T266" s="274"/>
      <c r="U266" s="274"/>
      <c r="V266" s="274"/>
      <c r="W266" s="275"/>
    </row>
    <row r="267" spans="1:23" s="71" customFormat="1" ht="15" thickBot="1">
      <c r="A267" s="271" t="s">
        <v>823</v>
      </c>
      <c r="B267" s="272" t="s">
        <v>816</v>
      </c>
      <c r="C267" s="272"/>
      <c r="D267" s="272" t="s">
        <v>805</v>
      </c>
      <c r="E267" s="272" t="s">
        <v>827</v>
      </c>
      <c r="F267" s="512">
        <v>24757.98</v>
      </c>
      <c r="G267" s="512">
        <v>24757.98</v>
      </c>
      <c r="H267" s="512">
        <v>24757.98</v>
      </c>
      <c r="I267" s="512">
        <v>24757.98</v>
      </c>
      <c r="J267" s="512">
        <v>24757.98</v>
      </c>
      <c r="K267" s="268">
        <f>TBL_Roofing6730[[#This Row],[Single property]]+TBL_Roofing6730[[#This Row],[51+ properties]]+TBL_Roofing6730[[#This Row],[26-50 properties]]+TBL_Roofing6730[[#This Row],[11-25 properties]]+TBL_Roofing6730[[#This Row],[2-10 properties]]</f>
        <v>123789.9</v>
      </c>
      <c r="L267" s="273"/>
      <c r="M267" s="274"/>
      <c r="N267" s="274"/>
      <c r="O267" s="274"/>
      <c r="P267" s="274"/>
      <c r="Q267" s="274"/>
      <c r="R267" s="274"/>
      <c r="S267" s="274"/>
      <c r="T267" s="274"/>
      <c r="U267" s="274"/>
      <c r="V267" s="274"/>
      <c r="W267" s="275"/>
    </row>
    <row r="268" spans="1:23" s="71" customFormat="1" ht="15" thickBot="1">
      <c r="A268" s="276" t="s">
        <v>823</v>
      </c>
      <c r="B268" s="277" t="s">
        <v>816</v>
      </c>
      <c r="C268" s="277"/>
      <c r="D268" s="277" t="s">
        <v>805</v>
      </c>
      <c r="E268" s="277" t="s">
        <v>828</v>
      </c>
      <c r="F268" s="513">
        <v>29709.58</v>
      </c>
      <c r="G268" s="513">
        <v>29709.58</v>
      </c>
      <c r="H268" s="513">
        <v>29709.58</v>
      </c>
      <c r="I268" s="513">
        <v>29709.58</v>
      </c>
      <c r="J268" s="513">
        <v>29709.58</v>
      </c>
      <c r="K268" s="268">
        <f>TBL_Roofing6730[[#This Row],[Single property]]+TBL_Roofing6730[[#This Row],[51+ properties]]+TBL_Roofing6730[[#This Row],[26-50 properties]]+TBL_Roofing6730[[#This Row],[11-25 properties]]+TBL_Roofing6730[[#This Row],[2-10 properties]]</f>
        <v>148547.90000000002</v>
      </c>
      <c r="L268" s="278"/>
      <c r="M268" s="279"/>
      <c r="N268" s="279"/>
      <c r="O268" s="279"/>
      <c r="P268" s="279"/>
      <c r="Q268" s="279"/>
      <c r="R268" s="279"/>
      <c r="S268" s="279"/>
      <c r="T268" s="279"/>
      <c r="U268" s="279"/>
      <c r="V268" s="279"/>
      <c r="W268" s="280"/>
    </row>
    <row r="269" spans="1:23" s="71" customFormat="1" ht="15" thickBot="1">
      <c r="A269" s="265" t="s">
        <v>823</v>
      </c>
      <c r="B269" s="266" t="s">
        <v>817</v>
      </c>
      <c r="C269" s="266"/>
      <c r="D269" s="266" t="s">
        <v>805</v>
      </c>
      <c r="E269" s="266" t="s">
        <v>824</v>
      </c>
      <c r="F269" s="511">
        <v>12378.99</v>
      </c>
      <c r="G269" s="511">
        <v>12378.99</v>
      </c>
      <c r="H269" s="511">
        <v>12378.99</v>
      </c>
      <c r="I269" s="511">
        <v>12378.99</v>
      </c>
      <c r="J269" s="511">
        <v>12378.99</v>
      </c>
      <c r="K269" s="268">
        <f>TBL_Roofing6730[[#This Row],[Single property]]+TBL_Roofing6730[[#This Row],[51+ properties]]+TBL_Roofing6730[[#This Row],[26-50 properties]]+TBL_Roofing6730[[#This Row],[11-25 properties]]+TBL_Roofing6730[[#This Row],[2-10 properties]]</f>
        <v>61894.95</v>
      </c>
      <c r="L269" s="269"/>
      <c r="M269" s="267"/>
      <c r="N269" s="267"/>
      <c r="O269" s="267"/>
      <c r="P269" s="267"/>
      <c r="Q269" s="267"/>
      <c r="R269" s="267"/>
      <c r="S269" s="267"/>
      <c r="T269" s="267"/>
      <c r="U269" s="267"/>
      <c r="V269" s="267"/>
      <c r="W269" s="270"/>
    </row>
    <row r="270" spans="1:23" s="71" customFormat="1" ht="15" thickBot="1">
      <c r="A270" s="271" t="s">
        <v>823</v>
      </c>
      <c r="B270" s="272" t="s">
        <v>817</v>
      </c>
      <c r="C270" s="272"/>
      <c r="D270" s="272" t="s">
        <v>805</v>
      </c>
      <c r="E270" s="272" t="s">
        <v>825</v>
      </c>
      <c r="F270" s="512">
        <v>14854.79</v>
      </c>
      <c r="G270" s="512">
        <v>14854.79</v>
      </c>
      <c r="H270" s="512">
        <v>14854.79</v>
      </c>
      <c r="I270" s="512">
        <v>14854.79</v>
      </c>
      <c r="J270" s="512">
        <v>14854.79</v>
      </c>
      <c r="K270" s="268">
        <f>TBL_Roofing6730[[#This Row],[Single property]]+TBL_Roofing6730[[#This Row],[51+ properties]]+TBL_Roofing6730[[#This Row],[26-50 properties]]+TBL_Roofing6730[[#This Row],[11-25 properties]]+TBL_Roofing6730[[#This Row],[2-10 properties]]</f>
        <v>74273.950000000012</v>
      </c>
      <c r="L270" s="273"/>
      <c r="M270" s="274"/>
      <c r="N270" s="274"/>
      <c r="O270" s="274"/>
      <c r="P270" s="274"/>
      <c r="Q270" s="274"/>
      <c r="R270" s="274"/>
      <c r="S270" s="274"/>
      <c r="T270" s="274"/>
      <c r="U270" s="274"/>
      <c r="V270" s="274"/>
      <c r="W270" s="275"/>
    </row>
    <row r="271" spans="1:23" s="71" customFormat="1" ht="15" thickBot="1">
      <c r="A271" s="271" t="s">
        <v>823</v>
      </c>
      <c r="B271" s="272" t="s">
        <v>817</v>
      </c>
      <c r="C271" s="272"/>
      <c r="D271" s="272" t="s">
        <v>805</v>
      </c>
      <c r="E271" s="272" t="s">
        <v>826</v>
      </c>
      <c r="F271" s="512">
        <v>19806.39</v>
      </c>
      <c r="G271" s="512">
        <v>19806.39</v>
      </c>
      <c r="H271" s="512">
        <v>19806.39</v>
      </c>
      <c r="I271" s="512">
        <v>19806.39</v>
      </c>
      <c r="J271" s="512">
        <v>19806.39</v>
      </c>
      <c r="K271" s="268">
        <f>TBL_Roofing6730[[#This Row],[Single property]]+TBL_Roofing6730[[#This Row],[51+ properties]]+TBL_Roofing6730[[#This Row],[26-50 properties]]+TBL_Roofing6730[[#This Row],[11-25 properties]]+TBL_Roofing6730[[#This Row],[2-10 properties]]</f>
        <v>99031.95</v>
      </c>
      <c r="L271" s="273"/>
      <c r="M271" s="274"/>
      <c r="N271" s="274"/>
      <c r="O271" s="274"/>
      <c r="P271" s="274"/>
      <c r="Q271" s="274"/>
      <c r="R271" s="274"/>
      <c r="S271" s="274"/>
      <c r="T271" s="274"/>
      <c r="U271" s="274"/>
      <c r="V271" s="274"/>
      <c r="W271" s="275"/>
    </row>
    <row r="272" spans="1:23" s="71" customFormat="1" ht="15" thickBot="1">
      <c r="A272" s="271" t="s">
        <v>823</v>
      </c>
      <c r="B272" s="272" t="s">
        <v>817</v>
      </c>
      <c r="C272" s="272"/>
      <c r="D272" s="272" t="s">
        <v>805</v>
      </c>
      <c r="E272" s="272" t="s">
        <v>827</v>
      </c>
      <c r="F272" s="512">
        <v>24757.98</v>
      </c>
      <c r="G272" s="512">
        <v>24757.98</v>
      </c>
      <c r="H272" s="512">
        <v>24757.98</v>
      </c>
      <c r="I272" s="512">
        <v>24757.98</v>
      </c>
      <c r="J272" s="512">
        <v>24757.98</v>
      </c>
      <c r="K272" s="268">
        <f>TBL_Roofing6730[[#This Row],[Single property]]+TBL_Roofing6730[[#This Row],[51+ properties]]+TBL_Roofing6730[[#This Row],[26-50 properties]]+TBL_Roofing6730[[#This Row],[11-25 properties]]+TBL_Roofing6730[[#This Row],[2-10 properties]]</f>
        <v>123789.9</v>
      </c>
      <c r="L272" s="273"/>
      <c r="M272" s="274"/>
      <c r="N272" s="274"/>
      <c r="O272" s="274"/>
      <c r="P272" s="274"/>
      <c r="Q272" s="274"/>
      <c r="R272" s="274"/>
      <c r="S272" s="274"/>
      <c r="T272" s="274"/>
      <c r="U272" s="274"/>
      <c r="V272" s="274"/>
      <c r="W272" s="275"/>
    </row>
    <row r="273" spans="1:25" s="71" customFormat="1" ht="15" thickBot="1">
      <c r="A273" s="281" t="s">
        <v>823</v>
      </c>
      <c r="B273" s="282" t="s">
        <v>817</v>
      </c>
      <c r="C273" s="282"/>
      <c r="D273" s="282" t="s">
        <v>805</v>
      </c>
      <c r="E273" s="282" t="s">
        <v>828</v>
      </c>
      <c r="F273" s="514">
        <v>29709.58</v>
      </c>
      <c r="G273" s="514">
        <v>29709.58</v>
      </c>
      <c r="H273" s="514">
        <v>29709.58</v>
      </c>
      <c r="I273" s="514">
        <v>29709.58</v>
      </c>
      <c r="J273" s="514">
        <v>29709.58</v>
      </c>
      <c r="K273" s="268">
        <f>TBL_Roofing6730[[#This Row],[Single property]]+TBL_Roofing6730[[#This Row],[51+ properties]]+TBL_Roofing6730[[#This Row],[26-50 properties]]+TBL_Roofing6730[[#This Row],[11-25 properties]]+TBL_Roofing6730[[#This Row],[2-10 properties]]</f>
        <v>148547.90000000002</v>
      </c>
      <c r="L273" s="278"/>
      <c r="M273" s="279"/>
      <c r="N273" s="279"/>
      <c r="O273" s="279"/>
      <c r="P273" s="279"/>
      <c r="Q273" s="279"/>
      <c r="R273" s="279"/>
      <c r="S273" s="279"/>
      <c r="T273" s="279"/>
      <c r="U273" s="279"/>
      <c r="V273" s="279"/>
      <c r="W273" s="280"/>
    </row>
    <row r="274" spans="1:25" s="71" customFormat="1" ht="15" thickBot="1">
      <c r="A274" s="283" t="s">
        <v>823</v>
      </c>
      <c r="B274" s="284" t="s">
        <v>818</v>
      </c>
      <c r="C274" s="284"/>
      <c r="D274" s="284" t="s">
        <v>805</v>
      </c>
      <c r="E274" s="284" t="s">
        <v>824</v>
      </c>
      <c r="F274" s="515">
        <v>12378.99</v>
      </c>
      <c r="G274" s="515">
        <v>12378.99</v>
      </c>
      <c r="H274" s="515">
        <v>12378.99</v>
      </c>
      <c r="I274" s="515">
        <v>12378.99</v>
      </c>
      <c r="J274" s="515">
        <v>12378.99</v>
      </c>
      <c r="K274" s="268">
        <f>TBL_Roofing6730[[#This Row],[Single property]]+TBL_Roofing6730[[#This Row],[51+ properties]]+TBL_Roofing6730[[#This Row],[26-50 properties]]+TBL_Roofing6730[[#This Row],[11-25 properties]]+TBL_Roofing6730[[#This Row],[2-10 properties]]</f>
        <v>61894.95</v>
      </c>
      <c r="L274" s="269"/>
      <c r="M274" s="267"/>
      <c r="N274" s="267"/>
      <c r="O274" s="267"/>
      <c r="P274" s="267"/>
      <c r="Q274" s="267"/>
      <c r="R274" s="267"/>
      <c r="S274" s="267"/>
      <c r="T274" s="267"/>
      <c r="U274" s="267"/>
      <c r="V274" s="267"/>
      <c r="W274" s="270"/>
      <c r="Y274"/>
    </row>
    <row r="275" spans="1:25" s="71" customFormat="1" ht="15" thickBot="1">
      <c r="A275" s="271" t="s">
        <v>823</v>
      </c>
      <c r="B275" s="272" t="s">
        <v>818</v>
      </c>
      <c r="C275" s="272"/>
      <c r="D275" s="272" t="s">
        <v>805</v>
      </c>
      <c r="E275" s="272" t="s">
        <v>825</v>
      </c>
      <c r="F275" s="512">
        <v>14854.79</v>
      </c>
      <c r="G275" s="512">
        <v>14854.79</v>
      </c>
      <c r="H275" s="512">
        <v>14854.79</v>
      </c>
      <c r="I275" s="512">
        <v>14854.79</v>
      </c>
      <c r="J275" s="512">
        <v>14854.79</v>
      </c>
      <c r="K275" s="268">
        <f>TBL_Roofing6730[[#This Row],[Single property]]+TBL_Roofing6730[[#This Row],[51+ properties]]+TBL_Roofing6730[[#This Row],[26-50 properties]]+TBL_Roofing6730[[#This Row],[11-25 properties]]+TBL_Roofing6730[[#This Row],[2-10 properties]]</f>
        <v>74273.950000000012</v>
      </c>
      <c r="L275" s="273"/>
      <c r="M275" s="274"/>
      <c r="N275" s="274"/>
      <c r="O275" s="274"/>
      <c r="P275" s="274"/>
      <c r="Q275" s="274"/>
      <c r="R275" s="274"/>
      <c r="S275" s="274"/>
      <c r="T275" s="274"/>
      <c r="U275" s="274"/>
      <c r="V275" s="274"/>
      <c r="W275" s="275"/>
      <c r="X275"/>
    </row>
    <row r="276" spans="1:25" s="71" customFormat="1" ht="15" thickBot="1">
      <c r="A276" s="271" t="s">
        <v>823</v>
      </c>
      <c r="B276" s="272" t="s">
        <v>818</v>
      </c>
      <c r="C276" s="272"/>
      <c r="D276" s="272" t="s">
        <v>805</v>
      </c>
      <c r="E276" s="272" t="s">
        <v>826</v>
      </c>
      <c r="F276" s="512">
        <v>19806.39</v>
      </c>
      <c r="G276" s="512">
        <v>19806.39</v>
      </c>
      <c r="H276" s="512">
        <v>19806.39</v>
      </c>
      <c r="I276" s="512">
        <v>19806.39</v>
      </c>
      <c r="J276" s="512">
        <v>19806.39</v>
      </c>
      <c r="K276" s="268">
        <f>TBL_Roofing6730[[#This Row],[Single property]]+TBL_Roofing6730[[#This Row],[51+ properties]]+TBL_Roofing6730[[#This Row],[26-50 properties]]+TBL_Roofing6730[[#This Row],[11-25 properties]]+TBL_Roofing6730[[#This Row],[2-10 properties]]</f>
        <v>99031.95</v>
      </c>
      <c r="L276" s="273"/>
      <c r="M276" s="274"/>
      <c r="N276" s="274"/>
      <c r="O276" s="274"/>
      <c r="P276" s="274"/>
      <c r="Q276" s="274"/>
      <c r="R276" s="274"/>
      <c r="S276" s="274"/>
      <c r="T276" s="274"/>
      <c r="U276" s="274"/>
      <c r="V276" s="274"/>
      <c r="W276" s="275"/>
      <c r="X276"/>
      <c r="Y276"/>
    </row>
    <row r="277" spans="1:25" s="71" customFormat="1" ht="15" thickBot="1">
      <c r="A277" s="271" t="s">
        <v>823</v>
      </c>
      <c r="B277" s="272" t="s">
        <v>818</v>
      </c>
      <c r="C277" s="272"/>
      <c r="D277" s="272" t="s">
        <v>805</v>
      </c>
      <c r="E277" s="272" t="s">
        <v>827</v>
      </c>
      <c r="F277" s="512">
        <v>24757.98</v>
      </c>
      <c r="G277" s="512">
        <v>24757.98</v>
      </c>
      <c r="H277" s="512">
        <v>24757.98</v>
      </c>
      <c r="I277" s="512">
        <v>24757.98</v>
      </c>
      <c r="J277" s="512">
        <v>24757.98</v>
      </c>
      <c r="K277" s="268">
        <f>TBL_Roofing6730[[#This Row],[Single property]]+TBL_Roofing6730[[#This Row],[51+ properties]]+TBL_Roofing6730[[#This Row],[26-50 properties]]+TBL_Roofing6730[[#This Row],[11-25 properties]]+TBL_Roofing6730[[#This Row],[2-10 properties]]</f>
        <v>123789.9</v>
      </c>
      <c r="L277" s="273"/>
      <c r="M277" s="274"/>
      <c r="N277" s="274"/>
      <c r="O277" s="274"/>
      <c r="P277" s="274"/>
      <c r="Q277" s="274"/>
      <c r="R277" s="274"/>
      <c r="S277" s="274"/>
      <c r="T277" s="274"/>
      <c r="U277" s="274"/>
      <c r="V277" s="274"/>
      <c r="W277" s="275"/>
    </row>
    <row r="278" spans="1:25" s="71" customFormat="1" ht="15" thickBot="1">
      <c r="A278" s="276" t="s">
        <v>823</v>
      </c>
      <c r="B278" s="277" t="s">
        <v>818</v>
      </c>
      <c r="C278" s="277"/>
      <c r="D278" s="277" t="s">
        <v>805</v>
      </c>
      <c r="E278" s="277" t="s">
        <v>828</v>
      </c>
      <c r="F278" s="513">
        <v>29709.58</v>
      </c>
      <c r="G278" s="513">
        <v>29709.58</v>
      </c>
      <c r="H278" s="513">
        <v>29709.58</v>
      </c>
      <c r="I278" s="513">
        <v>29709.58</v>
      </c>
      <c r="J278" s="513">
        <v>29709.58</v>
      </c>
      <c r="K278" s="268">
        <f>TBL_Roofing6730[[#This Row],[Single property]]+TBL_Roofing6730[[#This Row],[51+ properties]]+TBL_Roofing6730[[#This Row],[26-50 properties]]+TBL_Roofing6730[[#This Row],[11-25 properties]]+TBL_Roofing6730[[#This Row],[2-10 properties]]</f>
        <v>148547.90000000002</v>
      </c>
      <c r="L278" s="278"/>
      <c r="M278" s="279"/>
      <c r="N278" s="279"/>
      <c r="O278" s="279"/>
      <c r="P278" s="279"/>
      <c r="Q278" s="279"/>
      <c r="R278" s="279"/>
      <c r="S278" s="279"/>
      <c r="T278" s="279"/>
      <c r="U278" s="279"/>
      <c r="V278" s="279"/>
      <c r="W278" s="280"/>
    </row>
    <row r="279" spans="1:25" s="71" customFormat="1" ht="15" thickBot="1">
      <c r="A279" s="265" t="s">
        <v>823</v>
      </c>
      <c r="B279" s="266" t="s">
        <v>819</v>
      </c>
      <c r="C279" s="266"/>
      <c r="D279" s="266" t="s">
        <v>805</v>
      </c>
      <c r="E279" s="266" t="s">
        <v>824</v>
      </c>
      <c r="F279" s="511">
        <v>12378.99</v>
      </c>
      <c r="G279" s="511">
        <v>12378.99</v>
      </c>
      <c r="H279" s="511">
        <v>12378.99</v>
      </c>
      <c r="I279" s="511">
        <v>12378.99</v>
      </c>
      <c r="J279" s="511">
        <v>12378.99</v>
      </c>
      <c r="K279" s="268">
        <f>TBL_Roofing6730[[#This Row],[Single property]]+TBL_Roofing6730[[#This Row],[51+ properties]]+TBL_Roofing6730[[#This Row],[26-50 properties]]+TBL_Roofing6730[[#This Row],[11-25 properties]]+TBL_Roofing6730[[#This Row],[2-10 properties]]</f>
        <v>61894.95</v>
      </c>
      <c r="L279" s="269"/>
      <c r="M279" s="267"/>
      <c r="N279" s="267"/>
      <c r="O279" s="267"/>
      <c r="P279" s="267"/>
      <c r="Q279" s="267"/>
      <c r="R279" s="267"/>
      <c r="S279" s="267"/>
      <c r="T279" s="267"/>
      <c r="U279" s="267"/>
      <c r="V279" s="267"/>
      <c r="W279" s="270"/>
    </row>
    <row r="280" spans="1:25" s="71" customFormat="1" ht="15" thickBot="1">
      <c r="A280" s="271" t="s">
        <v>823</v>
      </c>
      <c r="B280" s="272" t="s">
        <v>819</v>
      </c>
      <c r="C280" s="272"/>
      <c r="D280" s="272" t="s">
        <v>805</v>
      </c>
      <c r="E280" s="272" t="s">
        <v>825</v>
      </c>
      <c r="F280" s="512">
        <v>14854.79</v>
      </c>
      <c r="G280" s="512">
        <v>14854.79</v>
      </c>
      <c r="H280" s="512">
        <v>14854.79</v>
      </c>
      <c r="I280" s="512">
        <v>14854.79</v>
      </c>
      <c r="J280" s="512">
        <v>14854.79</v>
      </c>
      <c r="K280" s="268">
        <f>TBL_Roofing6730[[#This Row],[Single property]]+TBL_Roofing6730[[#This Row],[51+ properties]]+TBL_Roofing6730[[#This Row],[26-50 properties]]+TBL_Roofing6730[[#This Row],[11-25 properties]]+TBL_Roofing6730[[#This Row],[2-10 properties]]</f>
        <v>74273.950000000012</v>
      </c>
      <c r="L280" s="273"/>
      <c r="M280" s="274"/>
      <c r="N280" s="274"/>
      <c r="O280" s="274"/>
      <c r="P280" s="274"/>
      <c r="Q280" s="274"/>
      <c r="R280" s="274"/>
      <c r="S280" s="274"/>
      <c r="T280" s="274"/>
      <c r="U280" s="274"/>
      <c r="V280" s="274"/>
      <c r="W280" s="275"/>
    </row>
    <row r="281" spans="1:25" s="71" customFormat="1" ht="15" thickBot="1">
      <c r="A281" s="271" t="s">
        <v>823</v>
      </c>
      <c r="B281" s="272" t="s">
        <v>819</v>
      </c>
      <c r="C281" s="272"/>
      <c r="D281" s="272" t="s">
        <v>805</v>
      </c>
      <c r="E281" s="272" t="s">
        <v>826</v>
      </c>
      <c r="F281" s="512">
        <v>19806.39</v>
      </c>
      <c r="G281" s="512">
        <v>19806.39</v>
      </c>
      <c r="H281" s="512">
        <v>19806.39</v>
      </c>
      <c r="I281" s="512">
        <v>19806.39</v>
      </c>
      <c r="J281" s="512">
        <v>19806.39</v>
      </c>
      <c r="K281" s="268">
        <f>TBL_Roofing6730[[#This Row],[Single property]]+TBL_Roofing6730[[#This Row],[51+ properties]]+TBL_Roofing6730[[#This Row],[26-50 properties]]+TBL_Roofing6730[[#This Row],[11-25 properties]]+TBL_Roofing6730[[#This Row],[2-10 properties]]</f>
        <v>99031.95</v>
      </c>
      <c r="L281" s="273"/>
      <c r="M281" s="274"/>
      <c r="N281" s="274"/>
      <c r="O281" s="274"/>
      <c r="P281" s="274"/>
      <c r="Q281" s="274"/>
      <c r="R281" s="274"/>
      <c r="S281" s="274"/>
      <c r="T281" s="274"/>
      <c r="U281" s="274"/>
      <c r="V281" s="274"/>
      <c r="W281" s="275"/>
    </row>
    <row r="282" spans="1:25" s="71" customFormat="1" ht="15" thickBot="1">
      <c r="A282" s="271" t="s">
        <v>823</v>
      </c>
      <c r="B282" s="272" t="s">
        <v>819</v>
      </c>
      <c r="C282" s="272"/>
      <c r="D282" s="272" t="s">
        <v>805</v>
      </c>
      <c r="E282" s="272" t="s">
        <v>827</v>
      </c>
      <c r="F282" s="512">
        <v>24757.98</v>
      </c>
      <c r="G282" s="512">
        <v>24757.98</v>
      </c>
      <c r="H282" s="512">
        <v>24757.98</v>
      </c>
      <c r="I282" s="512">
        <v>24757.98</v>
      </c>
      <c r="J282" s="512">
        <v>24757.98</v>
      </c>
      <c r="K282" s="268">
        <f>TBL_Roofing6730[[#This Row],[Single property]]+TBL_Roofing6730[[#This Row],[51+ properties]]+TBL_Roofing6730[[#This Row],[26-50 properties]]+TBL_Roofing6730[[#This Row],[11-25 properties]]+TBL_Roofing6730[[#This Row],[2-10 properties]]</f>
        <v>123789.9</v>
      </c>
      <c r="L282" s="273"/>
      <c r="M282" s="274"/>
      <c r="N282" s="274"/>
      <c r="O282" s="274"/>
      <c r="P282" s="274"/>
      <c r="Q282" s="274"/>
      <c r="R282" s="274"/>
      <c r="S282" s="274"/>
      <c r="T282" s="274"/>
      <c r="U282" s="274"/>
      <c r="V282" s="274"/>
      <c r="W282" s="275"/>
    </row>
    <row r="283" spans="1:25" s="71" customFormat="1" ht="15" thickBot="1">
      <c r="A283" s="281" t="s">
        <v>823</v>
      </c>
      <c r="B283" s="282" t="s">
        <v>819</v>
      </c>
      <c r="C283" s="282"/>
      <c r="D283" s="282" t="s">
        <v>805</v>
      </c>
      <c r="E283" s="282" t="s">
        <v>828</v>
      </c>
      <c r="F283" s="514">
        <v>29709.58</v>
      </c>
      <c r="G283" s="514">
        <v>29709.58</v>
      </c>
      <c r="H283" s="514">
        <v>29709.58</v>
      </c>
      <c r="I283" s="514">
        <v>29709.58</v>
      </c>
      <c r="J283" s="514">
        <v>29709.58</v>
      </c>
      <c r="K283" s="268">
        <f>TBL_Roofing6730[[#This Row],[Single property]]+TBL_Roofing6730[[#This Row],[51+ properties]]+TBL_Roofing6730[[#This Row],[26-50 properties]]+TBL_Roofing6730[[#This Row],[11-25 properties]]+TBL_Roofing6730[[#This Row],[2-10 properties]]</f>
        <v>148547.90000000002</v>
      </c>
      <c r="L283" s="278"/>
      <c r="M283" s="279"/>
      <c r="N283" s="279"/>
      <c r="O283" s="279"/>
      <c r="P283" s="279"/>
      <c r="Q283" s="279"/>
      <c r="R283" s="279"/>
      <c r="S283" s="279"/>
      <c r="T283" s="279"/>
      <c r="U283" s="279"/>
      <c r="V283" s="279"/>
      <c r="W283" s="280"/>
    </row>
    <row r="284" spans="1:25" s="71" customFormat="1" ht="15" thickBot="1">
      <c r="A284" s="283" t="s">
        <v>823</v>
      </c>
      <c r="B284" s="284" t="s">
        <v>804</v>
      </c>
      <c r="C284" s="284"/>
      <c r="D284" s="284" t="s">
        <v>820</v>
      </c>
      <c r="E284" s="284" t="s">
        <v>824</v>
      </c>
      <c r="F284" s="515">
        <v>12378.99</v>
      </c>
      <c r="G284" s="515">
        <v>12378.99</v>
      </c>
      <c r="H284" s="515">
        <v>12378.99</v>
      </c>
      <c r="I284" s="515">
        <v>12378.99</v>
      </c>
      <c r="J284" s="515">
        <v>12378.99</v>
      </c>
      <c r="K284" s="268">
        <f>TBL_Roofing6730[[#This Row],[Single property]]+TBL_Roofing6730[[#This Row],[51+ properties]]+TBL_Roofing6730[[#This Row],[26-50 properties]]+TBL_Roofing6730[[#This Row],[11-25 properties]]+TBL_Roofing6730[[#This Row],[2-10 properties]]</f>
        <v>61894.95</v>
      </c>
      <c r="L284" s="269"/>
      <c r="M284" s="267"/>
      <c r="N284" s="267"/>
      <c r="O284" s="267"/>
      <c r="P284" s="267"/>
      <c r="Q284" s="267"/>
      <c r="R284" s="267"/>
      <c r="S284" s="267"/>
      <c r="T284" s="267"/>
      <c r="U284" s="267"/>
      <c r="V284" s="267"/>
      <c r="W284" s="270"/>
    </row>
    <row r="285" spans="1:25" s="71" customFormat="1" ht="15" thickBot="1">
      <c r="A285" s="271" t="s">
        <v>823</v>
      </c>
      <c r="B285" s="272" t="s">
        <v>804</v>
      </c>
      <c r="C285" s="272"/>
      <c r="D285" s="272" t="s">
        <v>820</v>
      </c>
      <c r="E285" s="272" t="s">
        <v>825</v>
      </c>
      <c r="F285" s="512">
        <v>14854.79</v>
      </c>
      <c r="G285" s="512">
        <v>14854.79</v>
      </c>
      <c r="H285" s="512">
        <v>14854.79</v>
      </c>
      <c r="I285" s="512">
        <v>14854.79</v>
      </c>
      <c r="J285" s="512">
        <v>14854.79</v>
      </c>
      <c r="K285" s="268">
        <f>TBL_Roofing6730[[#This Row],[Single property]]+TBL_Roofing6730[[#This Row],[51+ properties]]+TBL_Roofing6730[[#This Row],[26-50 properties]]+TBL_Roofing6730[[#This Row],[11-25 properties]]+TBL_Roofing6730[[#This Row],[2-10 properties]]</f>
        <v>74273.950000000012</v>
      </c>
      <c r="L285" s="273"/>
      <c r="M285" s="274"/>
      <c r="N285" s="274"/>
      <c r="O285" s="274"/>
      <c r="P285" s="274"/>
      <c r="Q285" s="274"/>
      <c r="R285" s="274"/>
      <c r="S285" s="274"/>
      <c r="T285" s="274"/>
      <c r="U285" s="274"/>
      <c r="V285" s="274"/>
      <c r="W285" s="275"/>
    </row>
    <row r="286" spans="1:25" s="71" customFormat="1" ht="15" thickBot="1">
      <c r="A286" s="271" t="s">
        <v>823</v>
      </c>
      <c r="B286" s="272" t="s">
        <v>804</v>
      </c>
      <c r="C286" s="272"/>
      <c r="D286" s="272" t="s">
        <v>820</v>
      </c>
      <c r="E286" s="272" t="s">
        <v>826</v>
      </c>
      <c r="F286" s="512">
        <v>19806.39</v>
      </c>
      <c r="G286" s="512">
        <v>19806.39</v>
      </c>
      <c r="H286" s="512">
        <v>19806.39</v>
      </c>
      <c r="I286" s="512">
        <v>19806.39</v>
      </c>
      <c r="J286" s="512">
        <v>19806.39</v>
      </c>
      <c r="K286" s="268">
        <f>TBL_Roofing6730[[#This Row],[Single property]]+TBL_Roofing6730[[#This Row],[51+ properties]]+TBL_Roofing6730[[#This Row],[26-50 properties]]+TBL_Roofing6730[[#This Row],[11-25 properties]]+TBL_Roofing6730[[#This Row],[2-10 properties]]</f>
        <v>99031.95</v>
      </c>
      <c r="L286" s="273"/>
      <c r="M286" s="274"/>
      <c r="N286" s="274"/>
      <c r="O286" s="274"/>
      <c r="P286" s="274"/>
      <c r="Q286" s="274"/>
      <c r="R286" s="274"/>
      <c r="S286" s="274"/>
      <c r="T286" s="274"/>
      <c r="U286" s="274"/>
      <c r="V286" s="274"/>
      <c r="W286" s="275"/>
    </row>
    <row r="287" spans="1:25" s="71" customFormat="1" ht="15" thickBot="1">
      <c r="A287" s="271" t="s">
        <v>823</v>
      </c>
      <c r="B287" s="272" t="s">
        <v>804</v>
      </c>
      <c r="C287" s="272"/>
      <c r="D287" s="272" t="s">
        <v>820</v>
      </c>
      <c r="E287" s="272" t="s">
        <v>827</v>
      </c>
      <c r="F287" s="512">
        <v>24757.98</v>
      </c>
      <c r="G287" s="512">
        <v>24757.98</v>
      </c>
      <c r="H287" s="512">
        <v>24757.98</v>
      </c>
      <c r="I287" s="512">
        <v>24757.98</v>
      </c>
      <c r="J287" s="512">
        <v>24757.98</v>
      </c>
      <c r="K287" s="268">
        <f>TBL_Roofing6730[[#This Row],[Single property]]+TBL_Roofing6730[[#This Row],[51+ properties]]+TBL_Roofing6730[[#This Row],[26-50 properties]]+TBL_Roofing6730[[#This Row],[11-25 properties]]+TBL_Roofing6730[[#This Row],[2-10 properties]]</f>
        <v>123789.9</v>
      </c>
      <c r="L287" s="273"/>
      <c r="M287" s="274"/>
      <c r="N287" s="274"/>
      <c r="O287" s="274"/>
      <c r="P287" s="274"/>
      <c r="Q287" s="274"/>
      <c r="R287" s="274"/>
      <c r="S287" s="274"/>
      <c r="T287" s="274"/>
      <c r="U287" s="274"/>
      <c r="V287" s="274"/>
      <c r="W287" s="275"/>
    </row>
    <row r="288" spans="1:25" s="71" customFormat="1" ht="15" thickBot="1">
      <c r="A288" s="276" t="s">
        <v>823</v>
      </c>
      <c r="B288" s="277" t="s">
        <v>804</v>
      </c>
      <c r="C288" s="277"/>
      <c r="D288" s="277" t="s">
        <v>820</v>
      </c>
      <c r="E288" s="277" t="s">
        <v>828</v>
      </c>
      <c r="F288" s="513">
        <v>29709.58</v>
      </c>
      <c r="G288" s="513">
        <v>29709.58</v>
      </c>
      <c r="H288" s="513">
        <v>29709.58</v>
      </c>
      <c r="I288" s="513">
        <v>29709.58</v>
      </c>
      <c r="J288" s="513">
        <v>29709.58</v>
      </c>
      <c r="K288" s="268">
        <f>TBL_Roofing6730[[#This Row],[Single property]]+TBL_Roofing6730[[#This Row],[51+ properties]]+TBL_Roofing6730[[#This Row],[26-50 properties]]+TBL_Roofing6730[[#This Row],[11-25 properties]]+TBL_Roofing6730[[#This Row],[2-10 properties]]</f>
        <v>148547.90000000002</v>
      </c>
      <c r="L288" s="278"/>
      <c r="M288" s="279"/>
      <c r="N288" s="279"/>
      <c r="O288" s="279"/>
      <c r="P288" s="279"/>
      <c r="Q288" s="279"/>
      <c r="R288" s="279"/>
      <c r="S288" s="279"/>
      <c r="T288" s="279"/>
      <c r="U288" s="279"/>
      <c r="V288" s="279"/>
      <c r="W288" s="280"/>
    </row>
    <row r="289" spans="1:23" s="71" customFormat="1" ht="15" thickBot="1">
      <c r="A289" s="265" t="s">
        <v>823</v>
      </c>
      <c r="B289" s="266" t="s">
        <v>811</v>
      </c>
      <c r="C289" s="266"/>
      <c r="D289" s="266" t="s">
        <v>820</v>
      </c>
      <c r="E289" s="266" t="s">
        <v>824</v>
      </c>
      <c r="F289" s="511">
        <v>12378.99</v>
      </c>
      <c r="G289" s="511">
        <v>12378.99</v>
      </c>
      <c r="H289" s="511">
        <v>12378.99</v>
      </c>
      <c r="I289" s="511">
        <v>12378.99</v>
      </c>
      <c r="J289" s="511">
        <v>12378.99</v>
      </c>
      <c r="K289" s="268">
        <f>TBL_Roofing6730[[#This Row],[Single property]]+TBL_Roofing6730[[#This Row],[51+ properties]]+TBL_Roofing6730[[#This Row],[26-50 properties]]+TBL_Roofing6730[[#This Row],[11-25 properties]]+TBL_Roofing6730[[#This Row],[2-10 properties]]</f>
        <v>61894.95</v>
      </c>
      <c r="L289" s="269"/>
      <c r="M289" s="267"/>
      <c r="N289" s="267"/>
      <c r="O289" s="267"/>
      <c r="P289" s="267"/>
      <c r="Q289" s="267"/>
      <c r="R289" s="267"/>
      <c r="S289" s="267"/>
      <c r="T289" s="267"/>
      <c r="U289" s="267"/>
      <c r="V289" s="267"/>
      <c r="W289" s="270"/>
    </row>
    <row r="290" spans="1:23" s="71" customFormat="1" ht="15" thickBot="1">
      <c r="A290" s="271" t="s">
        <v>823</v>
      </c>
      <c r="B290" s="272" t="s">
        <v>811</v>
      </c>
      <c r="C290" s="272"/>
      <c r="D290" s="272" t="s">
        <v>820</v>
      </c>
      <c r="E290" s="272" t="s">
        <v>825</v>
      </c>
      <c r="F290" s="512">
        <v>14854.79</v>
      </c>
      <c r="G290" s="512">
        <v>14854.79</v>
      </c>
      <c r="H290" s="512">
        <v>14854.79</v>
      </c>
      <c r="I290" s="512">
        <v>14854.79</v>
      </c>
      <c r="J290" s="512">
        <v>14854.79</v>
      </c>
      <c r="K290" s="268">
        <f>TBL_Roofing6730[[#This Row],[Single property]]+TBL_Roofing6730[[#This Row],[51+ properties]]+TBL_Roofing6730[[#This Row],[26-50 properties]]+TBL_Roofing6730[[#This Row],[11-25 properties]]+TBL_Roofing6730[[#This Row],[2-10 properties]]</f>
        <v>74273.950000000012</v>
      </c>
      <c r="L290" s="273"/>
      <c r="M290" s="274"/>
      <c r="N290" s="274"/>
      <c r="O290" s="274"/>
      <c r="P290" s="274"/>
      <c r="Q290" s="274"/>
      <c r="R290" s="274"/>
      <c r="S290" s="274"/>
      <c r="T290" s="274"/>
      <c r="U290" s="274"/>
      <c r="V290" s="274"/>
      <c r="W290" s="275"/>
    </row>
    <row r="291" spans="1:23" s="71" customFormat="1" ht="15" thickBot="1">
      <c r="A291" s="271" t="s">
        <v>823</v>
      </c>
      <c r="B291" s="272" t="s">
        <v>811</v>
      </c>
      <c r="C291" s="272"/>
      <c r="D291" s="272" t="s">
        <v>820</v>
      </c>
      <c r="E291" s="272" t="s">
        <v>826</v>
      </c>
      <c r="F291" s="512">
        <v>19806.39</v>
      </c>
      <c r="G291" s="512">
        <v>19806.39</v>
      </c>
      <c r="H291" s="512">
        <v>19806.39</v>
      </c>
      <c r="I291" s="512">
        <v>19806.39</v>
      </c>
      <c r="J291" s="512">
        <v>19806.39</v>
      </c>
      <c r="K291" s="268">
        <f>TBL_Roofing6730[[#This Row],[Single property]]+TBL_Roofing6730[[#This Row],[51+ properties]]+TBL_Roofing6730[[#This Row],[26-50 properties]]+TBL_Roofing6730[[#This Row],[11-25 properties]]+TBL_Roofing6730[[#This Row],[2-10 properties]]</f>
        <v>99031.95</v>
      </c>
      <c r="L291" s="273"/>
      <c r="M291" s="274"/>
      <c r="N291" s="274"/>
      <c r="O291" s="274"/>
      <c r="P291" s="274"/>
      <c r="Q291" s="274"/>
      <c r="R291" s="274"/>
      <c r="S291" s="274"/>
      <c r="T291" s="274"/>
      <c r="U291" s="274"/>
      <c r="V291" s="274"/>
      <c r="W291" s="275"/>
    </row>
    <row r="292" spans="1:23" s="71" customFormat="1" ht="15" thickBot="1">
      <c r="A292" s="271" t="s">
        <v>823</v>
      </c>
      <c r="B292" s="272" t="s">
        <v>811</v>
      </c>
      <c r="C292" s="272"/>
      <c r="D292" s="272" t="s">
        <v>820</v>
      </c>
      <c r="E292" s="272" t="s">
        <v>827</v>
      </c>
      <c r="F292" s="512">
        <v>24757.98</v>
      </c>
      <c r="G292" s="512">
        <v>24757.98</v>
      </c>
      <c r="H292" s="512">
        <v>24757.98</v>
      </c>
      <c r="I292" s="512">
        <v>24757.98</v>
      </c>
      <c r="J292" s="512">
        <v>24757.98</v>
      </c>
      <c r="K292" s="268">
        <f>TBL_Roofing6730[[#This Row],[Single property]]+TBL_Roofing6730[[#This Row],[51+ properties]]+TBL_Roofing6730[[#This Row],[26-50 properties]]+TBL_Roofing6730[[#This Row],[11-25 properties]]+TBL_Roofing6730[[#This Row],[2-10 properties]]</f>
        <v>123789.9</v>
      </c>
      <c r="L292" s="273"/>
      <c r="M292" s="274"/>
      <c r="N292" s="274"/>
      <c r="O292" s="274"/>
      <c r="P292" s="274"/>
      <c r="Q292" s="274"/>
      <c r="R292" s="274"/>
      <c r="S292" s="274"/>
      <c r="T292" s="274"/>
      <c r="U292" s="274"/>
      <c r="V292" s="274"/>
      <c r="W292" s="275"/>
    </row>
    <row r="293" spans="1:23" s="71" customFormat="1" ht="15" thickBot="1">
      <c r="A293" s="281" t="s">
        <v>823</v>
      </c>
      <c r="B293" s="282" t="s">
        <v>811</v>
      </c>
      <c r="C293" s="282"/>
      <c r="D293" s="282" t="s">
        <v>820</v>
      </c>
      <c r="E293" s="282" t="s">
        <v>828</v>
      </c>
      <c r="F293" s="514">
        <v>29709.58</v>
      </c>
      <c r="G293" s="514">
        <v>29709.58</v>
      </c>
      <c r="H293" s="514">
        <v>29709.58</v>
      </c>
      <c r="I293" s="514">
        <v>29709.58</v>
      </c>
      <c r="J293" s="514">
        <v>29709.58</v>
      </c>
      <c r="K293" s="268">
        <f>TBL_Roofing6730[[#This Row],[Single property]]+TBL_Roofing6730[[#This Row],[51+ properties]]+TBL_Roofing6730[[#This Row],[26-50 properties]]+TBL_Roofing6730[[#This Row],[11-25 properties]]+TBL_Roofing6730[[#This Row],[2-10 properties]]</f>
        <v>148547.90000000002</v>
      </c>
      <c r="L293" s="278"/>
      <c r="M293" s="279"/>
      <c r="N293" s="279"/>
      <c r="O293" s="279"/>
      <c r="P293" s="279"/>
      <c r="Q293" s="279"/>
      <c r="R293" s="279"/>
      <c r="S293" s="279"/>
      <c r="T293" s="279"/>
      <c r="U293" s="279"/>
      <c r="V293" s="279"/>
      <c r="W293" s="280"/>
    </row>
    <row r="294" spans="1:23" s="71" customFormat="1" ht="15" thickBot="1">
      <c r="A294" s="283" t="s">
        <v>823</v>
      </c>
      <c r="B294" s="284" t="s">
        <v>812</v>
      </c>
      <c r="C294" s="284"/>
      <c r="D294" s="284" t="s">
        <v>820</v>
      </c>
      <c r="E294" s="284" t="s">
        <v>824</v>
      </c>
      <c r="F294" s="515">
        <v>12378.99</v>
      </c>
      <c r="G294" s="515">
        <v>12378.99</v>
      </c>
      <c r="H294" s="515">
        <v>12378.99</v>
      </c>
      <c r="I294" s="515">
        <v>12378.99</v>
      </c>
      <c r="J294" s="515">
        <v>12378.99</v>
      </c>
      <c r="K294" s="268">
        <f>TBL_Roofing6730[[#This Row],[Single property]]+TBL_Roofing6730[[#This Row],[51+ properties]]+TBL_Roofing6730[[#This Row],[26-50 properties]]+TBL_Roofing6730[[#This Row],[11-25 properties]]+TBL_Roofing6730[[#This Row],[2-10 properties]]</f>
        <v>61894.95</v>
      </c>
      <c r="L294" s="273"/>
      <c r="M294" s="274"/>
      <c r="N294" s="274"/>
      <c r="O294" s="274"/>
      <c r="P294" s="274"/>
      <c r="Q294" s="274"/>
      <c r="R294" s="274"/>
      <c r="S294" s="274"/>
      <c r="T294" s="274"/>
      <c r="U294" s="274"/>
      <c r="V294" s="274"/>
      <c r="W294" s="274"/>
    </row>
    <row r="295" spans="1:23" s="71" customFormat="1" ht="15" thickBot="1">
      <c r="A295" s="271" t="s">
        <v>823</v>
      </c>
      <c r="B295" s="272" t="s">
        <v>812</v>
      </c>
      <c r="C295" s="272"/>
      <c r="D295" s="272" t="s">
        <v>820</v>
      </c>
      <c r="E295" s="272" t="s">
        <v>825</v>
      </c>
      <c r="F295" s="512">
        <v>14854.79</v>
      </c>
      <c r="G295" s="512">
        <v>14854.79</v>
      </c>
      <c r="H295" s="512">
        <v>14854.79</v>
      </c>
      <c r="I295" s="512">
        <v>14854.79</v>
      </c>
      <c r="J295" s="512">
        <v>14854.79</v>
      </c>
      <c r="K295" s="268">
        <f>TBL_Roofing6730[[#This Row],[Single property]]+TBL_Roofing6730[[#This Row],[51+ properties]]+TBL_Roofing6730[[#This Row],[26-50 properties]]+TBL_Roofing6730[[#This Row],[11-25 properties]]+TBL_Roofing6730[[#This Row],[2-10 properties]]</f>
        <v>74273.950000000012</v>
      </c>
      <c r="L295" s="273"/>
      <c r="M295" s="274"/>
      <c r="N295" s="274"/>
      <c r="O295" s="274"/>
      <c r="P295" s="274"/>
      <c r="Q295" s="274"/>
      <c r="R295" s="274"/>
      <c r="S295" s="274"/>
      <c r="T295" s="274"/>
      <c r="U295" s="274"/>
      <c r="V295" s="274"/>
      <c r="W295" s="274"/>
    </row>
    <row r="296" spans="1:23" s="71" customFormat="1" ht="15" thickBot="1">
      <c r="A296" s="271" t="s">
        <v>823</v>
      </c>
      <c r="B296" s="272" t="s">
        <v>812</v>
      </c>
      <c r="C296" s="272"/>
      <c r="D296" s="272" t="s">
        <v>820</v>
      </c>
      <c r="E296" s="272" t="s">
        <v>826</v>
      </c>
      <c r="F296" s="512">
        <v>19806.39</v>
      </c>
      <c r="G296" s="512">
        <v>19806.39</v>
      </c>
      <c r="H296" s="512">
        <v>19806.39</v>
      </c>
      <c r="I296" s="512">
        <v>19806.39</v>
      </c>
      <c r="J296" s="512">
        <v>19806.39</v>
      </c>
      <c r="K296" s="268">
        <f>TBL_Roofing6730[[#This Row],[Single property]]+TBL_Roofing6730[[#This Row],[51+ properties]]+TBL_Roofing6730[[#This Row],[26-50 properties]]+TBL_Roofing6730[[#This Row],[11-25 properties]]+TBL_Roofing6730[[#This Row],[2-10 properties]]</f>
        <v>99031.95</v>
      </c>
      <c r="L296" s="273"/>
      <c r="M296" s="274"/>
      <c r="N296" s="274"/>
      <c r="O296" s="274"/>
      <c r="P296" s="274"/>
      <c r="Q296" s="274"/>
      <c r="R296" s="274"/>
      <c r="S296" s="274"/>
      <c r="T296" s="274"/>
      <c r="U296" s="274"/>
      <c r="V296" s="274"/>
      <c r="W296" s="274"/>
    </row>
    <row r="297" spans="1:23" s="71" customFormat="1" ht="15" thickBot="1">
      <c r="A297" s="271" t="s">
        <v>823</v>
      </c>
      <c r="B297" s="272" t="s">
        <v>812</v>
      </c>
      <c r="C297" s="272"/>
      <c r="D297" s="272" t="s">
        <v>820</v>
      </c>
      <c r="E297" s="272" t="s">
        <v>827</v>
      </c>
      <c r="F297" s="512">
        <v>24757.98</v>
      </c>
      <c r="G297" s="512">
        <v>24757.98</v>
      </c>
      <c r="H297" s="512">
        <v>24757.98</v>
      </c>
      <c r="I297" s="512">
        <v>24757.98</v>
      </c>
      <c r="J297" s="512">
        <v>24757.98</v>
      </c>
      <c r="K297" s="268">
        <f>TBL_Roofing6730[[#This Row],[Single property]]+TBL_Roofing6730[[#This Row],[51+ properties]]+TBL_Roofing6730[[#This Row],[26-50 properties]]+TBL_Roofing6730[[#This Row],[11-25 properties]]+TBL_Roofing6730[[#This Row],[2-10 properties]]</f>
        <v>123789.9</v>
      </c>
      <c r="L297" s="273"/>
      <c r="M297" s="274"/>
      <c r="N297" s="274"/>
      <c r="O297" s="274"/>
      <c r="P297" s="274"/>
      <c r="Q297" s="274"/>
      <c r="R297" s="274"/>
      <c r="S297" s="274"/>
      <c r="T297" s="274"/>
      <c r="U297" s="274"/>
      <c r="V297" s="274"/>
      <c r="W297" s="274"/>
    </row>
    <row r="298" spans="1:23" s="71" customFormat="1" ht="15" thickBot="1">
      <c r="A298" s="276" t="s">
        <v>823</v>
      </c>
      <c r="B298" s="277" t="s">
        <v>812</v>
      </c>
      <c r="C298" s="277"/>
      <c r="D298" s="277" t="s">
        <v>820</v>
      </c>
      <c r="E298" s="277" t="s">
        <v>828</v>
      </c>
      <c r="F298" s="513">
        <v>29709.58</v>
      </c>
      <c r="G298" s="513">
        <v>29709.58</v>
      </c>
      <c r="H298" s="513">
        <v>29709.58</v>
      </c>
      <c r="I298" s="513">
        <v>29709.58</v>
      </c>
      <c r="J298" s="513">
        <v>29709.58</v>
      </c>
      <c r="K298" s="268">
        <f>TBL_Roofing6730[[#This Row],[Single property]]+TBL_Roofing6730[[#This Row],[51+ properties]]+TBL_Roofing6730[[#This Row],[26-50 properties]]+TBL_Roofing6730[[#This Row],[11-25 properties]]+TBL_Roofing6730[[#This Row],[2-10 properties]]</f>
        <v>148547.90000000002</v>
      </c>
      <c r="L298" s="285"/>
      <c r="M298" s="286"/>
      <c r="N298" s="286"/>
      <c r="O298" s="286"/>
      <c r="P298" s="286"/>
      <c r="Q298" s="286"/>
      <c r="R298" s="286"/>
      <c r="S298" s="286"/>
      <c r="T298" s="286"/>
      <c r="U298" s="286"/>
      <c r="V298" s="286"/>
      <c r="W298" s="286"/>
    </row>
    <row r="299" spans="1:23" s="71" customFormat="1" ht="15" thickBot="1">
      <c r="A299" s="265" t="s">
        <v>823</v>
      </c>
      <c r="B299" s="266" t="s">
        <v>813</v>
      </c>
      <c r="C299" s="266"/>
      <c r="D299" s="266" t="s">
        <v>820</v>
      </c>
      <c r="E299" s="266" t="s">
        <v>806</v>
      </c>
      <c r="F299" s="511">
        <v>12378.99</v>
      </c>
      <c r="G299" s="511">
        <v>12378.99</v>
      </c>
      <c r="H299" s="511">
        <v>12378.99</v>
      </c>
      <c r="I299" s="511">
        <v>12378.99</v>
      </c>
      <c r="J299" s="511">
        <v>12378.99</v>
      </c>
      <c r="K299" s="268">
        <f>TBL_Roofing6730[[#This Row],[Single property]]+TBL_Roofing6730[[#This Row],[51+ properties]]+TBL_Roofing6730[[#This Row],[26-50 properties]]+TBL_Roofing6730[[#This Row],[11-25 properties]]+TBL_Roofing6730[[#This Row],[2-10 properties]]</f>
        <v>61894.95</v>
      </c>
      <c r="L299" s="269"/>
      <c r="M299" s="267"/>
      <c r="N299" s="267"/>
      <c r="O299" s="267"/>
      <c r="P299" s="267"/>
      <c r="Q299" s="267"/>
      <c r="R299" s="267"/>
      <c r="S299" s="267"/>
      <c r="T299" s="267"/>
      <c r="U299" s="267"/>
      <c r="V299" s="267"/>
      <c r="W299" s="270"/>
    </row>
    <row r="300" spans="1:23" s="71" customFormat="1" ht="15" thickBot="1">
      <c r="A300" s="271" t="s">
        <v>823</v>
      </c>
      <c r="B300" s="272" t="s">
        <v>813</v>
      </c>
      <c r="C300" s="272"/>
      <c r="D300" s="272" t="s">
        <v>820</v>
      </c>
      <c r="E300" s="272" t="s">
        <v>807</v>
      </c>
      <c r="F300" s="512">
        <v>14854.79</v>
      </c>
      <c r="G300" s="512">
        <v>14854.79</v>
      </c>
      <c r="H300" s="512">
        <v>14854.79</v>
      </c>
      <c r="I300" s="512">
        <v>14854.79</v>
      </c>
      <c r="J300" s="512">
        <v>14854.79</v>
      </c>
      <c r="K300" s="268">
        <f>TBL_Roofing6730[[#This Row],[Single property]]+TBL_Roofing6730[[#This Row],[51+ properties]]+TBL_Roofing6730[[#This Row],[26-50 properties]]+TBL_Roofing6730[[#This Row],[11-25 properties]]+TBL_Roofing6730[[#This Row],[2-10 properties]]</f>
        <v>74273.950000000012</v>
      </c>
      <c r="L300" s="273"/>
      <c r="M300" s="274"/>
      <c r="N300" s="274"/>
      <c r="O300" s="274"/>
      <c r="P300" s="274"/>
      <c r="Q300" s="274"/>
      <c r="R300" s="274"/>
      <c r="S300" s="274"/>
      <c r="T300" s="274"/>
      <c r="U300" s="274"/>
      <c r="V300" s="274"/>
      <c r="W300" s="275"/>
    </row>
    <row r="301" spans="1:23" s="71" customFormat="1" ht="15" thickBot="1">
      <c r="A301" s="271" t="s">
        <v>823</v>
      </c>
      <c r="B301" s="272" t="s">
        <v>813</v>
      </c>
      <c r="C301" s="272"/>
      <c r="D301" s="272" t="s">
        <v>820</v>
      </c>
      <c r="E301" s="272" t="s">
        <v>808</v>
      </c>
      <c r="F301" s="512">
        <v>19806.39</v>
      </c>
      <c r="G301" s="512">
        <v>19806.39</v>
      </c>
      <c r="H301" s="512">
        <v>19806.39</v>
      </c>
      <c r="I301" s="512">
        <v>19806.39</v>
      </c>
      <c r="J301" s="512">
        <v>19806.39</v>
      </c>
      <c r="K301" s="268">
        <f>TBL_Roofing6730[[#This Row],[Single property]]+TBL_Roofing6730[[#This Row],[51+ properties]]+TBL_Roofing6730[[#This Row],[26-50 properties]]+TBL_Roofing6730[[#This Row],[11-25 properties]]+TBL_Roofing6730[[#This Row],[2-10 properties]]</f>
        <v>99031.95</v>
      </c>
      <c r="L301" s="273"/>
      <c r="M301" s="274"/>
      <c r="N301" s="274"/>
      <c r="O301" s="274"/>
      <c r="P301" s="274"/>
      <c r="Q301" s="274"/>
      <c r="R301" s="274"/>
      <c r="S301" s="274"/>
      <c r="T301" s="274"/>
      <c r="U301" s="274"/>
      <c r="V301" s="274"/>
      <c r="W301" s="275"/>
    </row>
    <row r="302" spans="1:23" s="71" customFormat="1" ht="15" thickBot="1">
      <c r="A302" s="271" t="s">
        <v>823</v>
      </c>
      <c r="B302" s="272" t="s">
        <v>813</v>
      </c>
      <c r="C302" s="272"/>
      <c r="D302" s="272" t="s">
        <v>820</v>
      </c>
      <c r="E302" s="272" t="s">
        <v>809</v>
      </c>
      <c r="F302" s="512">
        <v>24757.98</v>
      </c>
      <c r="G302" s="512">
        <v>24757.98</v>
      </c>
      <c r="H302" s="512">
        <v>24757.98</v>
      </c>
      <c r="I302" s="512">
        <v>24757.98</v>
      </c>
      <c r="J302" s="512">
        <v>24757.98</v>
      </c>
      <c r="K302" s="268">
        <f>TBL_Roofing6730[[#This Row],[Single property]]+TBL_Roofing6730[[#This Row],[51+ properties]]+TBL_Roofing6730[[#This Row],[26-50 properties]]+TBL_Roofing6730[[#This Row],[11-25 properties]]+TBL_Roofing6730[[#This Row],[2-10 properties]]</f>
        <v>123789.9</v>
      </c>
      <c r="L302" s="273"/>
      <c r="M302" s="274"/>
      <c r="N302" s="274"/>
      <c r="O302" s="274"/>
      <c r="P302" s="274"/>
      <c r="Q302" s="274"/>
      <c r="R302" s="274"/>
      <c r="S302" s="274"/>
      <c r="T302" s="274"/>
      <c r="U302" s="274"/>
      <c r="V302" s="274"/>
      <c r="W302" s="275"/>
    </row>
    <row r="303" spans="1:23" s="71" customFormat="1" ht="15" thickBot="1">
      <c r="A303" s="281" t="s">
        <v>823</v>
      </c>
      <c r="B303" s="282" t="s">
        <v>813</v>
      </c>
      <c r="C303" s="282"/>
      <c r="D303" s="282" t="s">
        <v>820</v>
      </c>
      <c r="E303" s="282" t="s">
        <v>810</v>
      </c>
      <c r="F303" s="514">
        <v>29709.58</v>
      </c>
      <c r="G303" s="514">
        <v>29709.58</v>
      </c>
      <c r="H303" s="514">
        <v>29709.58</v>
      </c>
      <c r="I303" s="514">
        <v>29709.58</v>
      </c>
      <c r="J303" s="514">
        <v>29709.58</v>
      </c>
      <c r="K303" s="268">
        <f>TBL_Roofing6730[[#This Row],[Single property]]+TBL_Roofing6730[[#This Row],[51+ properties]]+TBL_Roofing6730[[#This Row],[26-50 properties]]+TBL_Roofing6730[[#This Row],[11-25 properties]]+TBL_Roofing6730[[#This Row],[2-10 properties]]</f>
        <v>148547.90000000002</v>
      </c>
      <c r="L303" s="278"/>
      <c r="M303" s="279"/>
      <c r="N303" s="279"/>
      <c r="O303" s="279"/>
      <c r="P303" s="279"/>
      <c r="Q303" s="279"/>
      <c r="R303" s="279"/>
      <c r="S303" s="279"/>
      <c r="T303" s="279"/>
      <c r="U303" s="279"/>
      <c r="V303" s="279"/>
      <c r="W303" s="280"/>
    </row>
    <row r="304" spans="1:23" s="71" customFormat="1" ht="15" thickBot="1">
      <c r="A304" s="283" t="s">
        <v>823</v>
      </c>
      <c r="B304" s="284" t="s">
        <v>814</v>
      </c>
      <c r="C304" s="284"/>
      <c r="D304" s="284" t="s">
        <v>820</v>
      </c>
      <c r="E304" s="284" t="s">
        <v>824</v>
      </c>
      <c r="F304" s="515">
        <v>12378.99</v>
      </c>
      <c r="G304" s="515">
        <v>12378.99</v>
      </c>
      <c r="H304" s="515">
        <v>12378.99</v>
      </c>
      <c r="I304" s="515">
        <v>12378.99</v>
      </c>
      <c r="J304" s="515">
        <v>12378.99</v>
      </c>
      <c r="K304" s="268">
        <f>TBL_Roofing6730[[#This Row],[Single property]]+TBL_Roofing6730[[#This Row],[51+ properties]]+TBL_Roofing6730[[#This Row],[26-50 properties]]+TBL_Roofing6730[[#This Row],[11-25 properties]]+TBL_Roofing6730[[#This Row],[2-10 properties]]</f>
        <v>61894.95</v>
      </c>
      <c r="L304" s="269"/>
      <c r="M304" s="267"/>
      <c r="N304" s="267"/>
      <c r="O304" s="267"/>
      <c r="P304" s="267"/>
      <c r="Q304" s="267"/>
      <c r="R304" s="267"/>
      <c r="S304" s="267"/>
      <c r="T304" s="267"/>
      <c r="U304" s="267"/>
      <c r="V304" s="267"/>
      <c r="W304" s="270"/>
    </row>
    <row r="305" spans="1:23" s="71" customFormat="1" ht="15" thickBot="1">
      <c r="A305" s="271" t="s">
        <v>823</v>
      </c>
      <c r="B305" s="272" t="s">
        <v>814</v>
      </c>
      <c r="C305" s="272"/>
      <c r="D305" s="272" t="s">
        <v>820</v>
      </c>
      <c r="E305" s="272" t="s">
        <v>825</v>
      </c>
      <c r="F305" s="512">
        <v>14854.79</v>
      </c>
      <c r="G305" s="512">
        <v>14854.79</v>
      </c>
      <c r="H305" s="512">
        <v>14854.79</v>
      </c>
      <c r="I305" s="512">
        <v>14854.79</v>
      </c>
      <c r="J305" s="512">
        <v>14854.79</v>
      </c>
      <c r="K305" s="268">
        <f>TBL_Roofing6730[[#This Row],[Single property]]+TBL_Roofing6730[[#This Row],[51+ properties]]+TBL_Roofing6730[[#This Row],[26-50 properties]]+TBL_Roofing6730[[#This Row],[11-25 properties]]+TBL_Roofing6730[[#This Row],[2-10 properties]]</f>
        <v>74273.950000000012</v>
      </c>
      <c r="L305" s="273"/>
      <c r="M305" s="274"/>
      <c r="N305" s="274"/>
      <c r="O305" s="274"/>
      <c r="P305" s="274"/>
      <c r="Q305" s="274"/>
      <c r="R305" s="274"/>
      <c r="S305" s="274"/>
      <c r="T305" s="274"/>
      <c r="U305" s="274"/>
      <c r="V305" s="274"/>
      <c r="W305" s="275"/>
    </row>
    <row r="306" spans="1:23" s="71" customFormat="1" ht="15" thickBot="1">
      <c r="A306" s="271" t="s">
        <v>823</v>
      </c>
      <c r="B306" s="272" t="s">
        <v>814</v>
      </c>
      <c r="C306" s="272"/>
      <c r="D306" s="272" t="s">
        <v>820</v>
      </c>
      <c r="E306" s="272" t="s">
        <v>826</v>
      </c>
      <c r="F306" s="512">
        <v>19806.39</v>
      </c>
      <c r="G306" s="512">
        <v>19806.39</v>
      </c>
      <c r="H306" s="512">
        <v>19806.39</v>
      </c>
      <c r="I306" s="512">
        <v>19806.39</v>
      </c>
      <c r="J306" s="512">
        <v>19806.39</v>
      </c>
      <c r="K306" s="268">
        <f>TBL_Roofing6730[[#This Row],[Single property]]+TBL_Roofing6730[[#This Row],[51+ properties]]+TBL_Roofing6730[[#This Row],[26-50 properties]]+TBL_Roofing6730[[#This Row],[11-25 properties]]+TBL_Roofing6730[[#This Row],[2-10 properties]]</f>
        <v>99031.95</v>
      </c>
      <c r="L306" s="273"/>
      <c r="M306" s="274"/>
      <c r="N306" s="274"/>
      <c r="O306" s="274"/>
      <c r="P306" s="274"/>
      <c r="Q306" s="274"/>
      <c r="R306" s="274"/>
      <c r="S306" s="274"/>
      <c r="T306" s="274"/>
      <c r="U306" s="274"/>
      <c r="V306" s="274"/>
      <c r="W306" s="275"/>
    </row>
    <row r="307" spans="1:23" s="71" customFormat="1" ht="15" thickBot="1">
      <c r="A307" s="271" t="s">
        <v>823</v>
      </c>
      <c r="B307" s="272" t="s">
        <v>814</v>
      </c>
      <c r="C307" s="272"/>
      <c r="D307" s="272" t="s">
        <v>820</v>
      </c>
      <c r="E307" s="272" t="s">
        <v>827</v>
      </c>
      <c r="F307" s="512">
        <v>24757.98</v>
      </c>
      <c r="G307" s="512">
        <v>24757.98</v>
      </c>
      <c r="H307" s="512">
        <v>24757.98</v>
      </c>
      <c r="I307" s="512">
        <v>24757.98</v>
      </c>
      <c r="J307" s="512">
        <v>24757.98</v>
      </c>
      <c r="K307" s="268">
        <f>TBL_Roofing6730[[#This Row],[Single property]]+TBL_Roofing6730[[#This Row],[51+ properties]]+TBL_Roofing6730[[#This Row],[26-50 properties]]+TBL_Roofing6730[[#This Row],[11-25 properties]]+TBL_Roofing6730[[#This Row],[2-10 properties]]</f>
        <v>123789.9</v>
      </c>
      <c r="L307" s="273"/>
      <c r="M307" s="274"/>
      <c r="N307" s="274"/>
      <c r="O307" s="274"/>
      <c r="P307" s="274"/>
      <c r="Q307" s="274"/>
      <c r="R307" s="274"/>
      <c r="S307" s="274"/>
      <c r="T307" s="274"/>
      <c r="U307" s="274"/>
      <c r="V307" s="274"/>
      <c r="W307" s="275"/>
    </row>
    <row r="308" spans="1:23" s="71" customFormat="1" ht="15" thickBot="1">
      <c r="A308" s="276" t="s">
        <v>823</v>
      </c>
      <c r="B308" s="277" t="s">
        <v>814</v>
      </c>
      <c r="C308" s="277"/>
      <c r="D308" s="277" t="s">
        <v>820</v>
      </c>
      <c r="E308" s="277" t="s">
        <v>828</v>
      </c>
      <c r="F308" s="513">
        <v>29709.58</v>
      </c>
      <c r="G308" s="513">
        <v>29709.58</v>
      </c>
      <c r="H308" s="513">
        <v>29709.58</v>
      </c>
      <c r="I308" s="513">
        <v>29709.58</v>
      </c>
      <c r="J308" s="513">
        <v>29709.58</v>
      </c>
      <c r="K308" s="268">
        <f>TBL_Roofing6730[[#This Row],[Single property]]+TBL_Roofing6730[[#This Row],[51+ properties]]+TBL_Roofing6730[[#This Row],[26-50 properties]]+TBL_Roofing6730[[#This Row],[11-25 properties]]+TBL_Roofing6730[[#This Row],[2-10 properties]]</f>
        <v>148547.90000000002</v>
      </c>
      <c r="L308" s="278"/>
      <c r="M308" s="279"/>
      <c r="N308" s="279"/>
      <c r="O308" s="279"/>
      <c r="P308" s="279"/>
      <c r="Q308" s="279"/>
      <c r="R308" s="279"/>
      <c r="S308" s="279"/>
      <c r="T308" s="279"/>
      <c r="U308" s="279"/>
      <c r="V308" s="279"/>
      <c r="W308" s="280"/>
    </row>
    <row r="309" spans="1:23" s="71" customFormat="1" ht="15" thickBot="1">
      <c r="A309" s="265" t="s">
        <v>823</v>
      </c>
      <c r="B309" s="266" t="s">
        <v>815</v>
      </c>
      <c r="C309" s="266"/>
      <c r="D309" s="266" t="s">
        <v>820</v>
      </c>
      <c r="E309" s="266" t="s">
        <v>824</v>
      </c>
      <c r="F309" s="511">
        <v>12378.99</v>
      </c>
      <c r="G309" s="511">
        <v>12378.99</v>
      </c>
      <c r="H309" s="511">
        <v>12378.99</v>
      </c>
      <c r="I309" s="511">
        <v>12378.99</v>
      </c>
      <c r="J309" s="511">
        <v>12378.99</v>
      </c>
      <c r="K309" s="268">
        <f>TBL_Roofing6730[[#This Row],[Single property]]+TBL_Roofing6730[[#This Row],[51+ properties]]+TBL_Roofing6730[[#This Row],[26-50 properties]]+TBL_Roofing6730[[#This Row],[11-25 properties]]+TBL_Roofing6730[[#This Row],[2-10 properties]]</f>
        <v>61894.95</v>
      </c>
      <c r="L309" s="269"/>
      <c r="M309" s="267"/>
      <c r="N309" s="267"/>
      <c r="O309" s="267"/>
      <c r="P309" s="267"/>
      <c r="Q309" s="267"/>
      <c r="R309" s="267"/>
      <c r="S309" s="267"/>
      <c r="T309" s="267"/>
      <c r="U309" s="267"/>
      <c r="V309" s="267"/>
      <c r="W309" s="270"/>
    </row>
    <row r="310" spans="1:23" s="71" customFormat="1" ht="15" thickBot="1">
      <c r="A310" s="271" t="s">
        <v>823</v>
      </c>
      <c r="B310" s="272" t="s">
        <v>815</v>
      </c>
      <c r="C310" s="272"/>
      <c r="D310" s="272" t="s">
        <v>820</v>
      </c>
      <c r="E310" s="272" t="s">
        <v>825</v>
      </c>
      <c r="F310" s="512">
        <v>14854.79</v>
      </c>
      <c r="G310" s="512">
        <v>14854.79</v>
      </c>
      <c r="H310" s="512">
        <v>14854.79</v>
      </c>
      <c r="I310" s="512">
        <v>14854.79</v>
      </c>
      <c r="J310" s="512">
        <v>14854.79</v>
      </c>
      <c r="K310" s="268">
        <f>TBL_Roofing6730[[#This Row],[Single property]]+TBL_Roofing6730[[#This Row],[51+ properties]]+TBL_Roofing6730[[#This Row],[26-50 properties]]+TBL_Roofing6730[[#This Row],[11-25 properties]]+TBL_Roofing6730[[#This Row],[2-10 properties]]</f>
        <v>74273.950000000012</v>
      </c>
      <c r="L310" s="273"/>
      <c r="M310" s="274"/>
      <c r="N310" s="274"/>
      <c r="O310" s="274"/>
      <c r="P310" s="274"/>
      <c r="Q310" s="274"/>
      <c r="R310" s="274"/>
      <c r="S310" s="274"/>
      <c r="T310" s="274"/>
      <c r="U310" s="274"/>
      <c r="V310" s="274"/>
      <c r="W310" s="275"/>
    </row>
    <row r="311" spans="1:23" s="71" customFormat="1" ht="15" thickBot="1">
      <c r="A311" s="271" t="s">
        <v>823</v>
      </c>
      <c r="B311" s="272" t="s">
        <v>815</v>
      </c>
      <c r="C311" s="272"/>
      <c r="D311" s="272" t="s">
        <v>820</v>
      </c>
      <c r="E311" s="272" t="s">
        <v>826</v>
      </c>
      <c r="F311" s="512">
        <v>19806.39</v>
      </c>
      <c r="G311" s="512">
        <v>19806.39</v>
      </c>
      <c r="H311" s="512">
        <v>19806.39</v>
      </c>
      <c r="I311" s="512">
        <v>19806.39</v>
      </c>
      <c r="J311" s="512">
        <v>19806.39</v>
      </c>
      <c r="K311" s="268">
        <f>TBL_Roofing6730[[#This Row],[Single property]]+TBL_Roofing6730[[#This Row],[51+ properties]]+TBL_Roofing6730[[#This Row],[26-50 properties]]+TBL_Roofing6730[[#This Row],[11-25 properties]]+TBL_Roofing6730[[#This Row],[2-10 properties]]</f>
        <v>99031.95</v>
      </c>
      <c r="L311" s="273"/>
      <c r="M311" s="274"/>
      <c r="N311" s="274"/>
      <c r="O311" s="274"/>
      <c r="P311" s="274"/>
      <c r="Q311" s="274"/>
      <c r="R311" s="274"/>
      <c r="S311" s="274"/>
      <c r="T311" s="274"/>
      <c r="U311" s="274"/>
      <c r="V311" s="274"/>
      <c r="W311" s="275"/>
    </row>
    <row r="312" spans="1:23" s="71" customFormat="1" ht="15" thickBot="1">
      <c r="A312" s="271" t="s">
        <v>823</v>
      </c>
      <c r="B312" s="272" t="s">
        <v>815</v>
      </c>
      <c r="C312" s="272"/>
      <c r="D312" s="272" t="s">
        <v>820</v>
      </c>
      <c r="E312" s="272" t="s">
        <v>827</v>
      </c>
      <c r="F312" s="512">
        <v>24757.98</v>
      </c>
      <c r="G312" s="512">
        <v>24757.98</v>
      </c>
      <c r="H312" s="512">
        <v>24757.98</v>
      </c>
      <c r="I312" s="512">
        <v>24757.98</v>
      </c>
      <c r="J312" s="512">
        <v>24757.98</v>
      </c>
      <c r="K312" s="268">
        <f>TBL_Roofing6730[[#This Row],[Single property]]+TBL_Roofing6730[[#This Row],[51+ properties]]+TBL_Roofing6730[[#This Row],[26-50 properties]]+TBL_Roofing6730[[#This Row],[11-25 properties]]+TBL_Roofing6730[[#This Row],[2-10 properties]]</f>
        <v>123789.9</v>
      </c>
      <c r="L312" s="273"/>
      <c r="M312" s="274"/>
      <c r="N312" s="274"/>
      <c r="O312" s="274"/>
      <c r="P312" s="274"/>
      <c r="Q312" s="274"/>
      <c r="R312" s="274"/>
      <c r="S312" s="274"/>
      <c r="T312" s="274"/>
      <c r="U312" s="274"/>
      <c r="V312" s="274"/>
      <c r="W312" s="275"/>
    </row>
    <row r="313" spans="1:23" s="71" customFormat="1" ht="15" thickBot="1">
      <c r="A313" s="281" t="s">
        <v>823</v>
      </c>
      <c r="B313" s="282" t="s">
        <v>815</v>
      </c>
      <c r="C313" s="282"/>
      <c r="D313" s="282" t="s">
        <v>820</v>
      </c>
      <c r="E313" s="282" t="s">
        <v>828</v>
      </c>
      <c r="F313" s="514">
        <v>29709.58</v>
      </c>
      <c r="G313" s="514">
        <v>29709.58</v>
      </c>
      <c r="H313" s="514">
        <v>29709.58</v>
      </c>
      <c r="I313" s="514">
        <v>29709.58</v>
      </c>
      <c r="J313" s="514">
        <v>29709.58</v>
      </c>
      <c r="K313" s="268">
        <f>TBL_Roofing6730[[#This Row],[Single property]]+TBL_Roofing6730[[#This Row],[51+ properties]]+TBL_Roofing6730[[#This Row],[26-50 properties]]+TBL_Roofing6730[[#This Row],[11-25 properties]]+TBL_Roofing6730[[#This Row],[2-10 properties]]</f>
        <v>148547.90000000002</v>
      </c>
      <c r="L313" s="278"/>
      <c r="M313" s="279"/>
      <c r="N313" s="279"/>
      <c r="O313" s="279"/>
      <c r="P313" s="279"/>
      <c r="Q313" s="279"/>
      <c r="R313" s="279"/>
      <c r="S313" s="279"/>
      <c r="T313" s="279"/>
      <c r="U313" s="279"/>
      <c r="V313" s="279"/>
      <c r="W313" s="280"/>
    </row>
    <row r="314" spans="1:23" s="71" customFormat="1" ht="15" thickBot="1">
      <c r="A314" s="283" t="s">
        <v>823</v>
      </c>
      <c r="B314" s="284" t="s">
        <v>816</v>
      </c>
      <c r="C314" s="284"/>
      <c r="D314" s="284" t="s">
        <v>820</v>
      </c>
      <c r="E314" s="284" t="s">
        <v>824</v>
      </c>
      <c r="F314" s="515">
        <v>12378.99</v>
      </c>
      <c r="G314" s="515">
        <v>12378.99</v>
      </c>
      <c r="H314" s="515">
        <v>12378.99</v>
      </c>
      <c r="I314" s="515">
        <v>12378.99</v>
      </c>
      <c r="J314" s="515">
        <v>12378.99</v>
      </c>
      <c r="K314" s="268">
        <f>TBL_Roofing6730[[#This Row],[Single property]]+TBL_Roofing6730[[#This Row],[51+ properties]]+TBL_Roofing6730[[#This Row],[26-50 properties]]+TBL_Roofing6730[[#This Row],[11-25 properties]]+TBL_Roofing6730[[#This Row],[2-10 properties]]</f>
        <v>61894.95</v>
      </c>
      <c r="L314" s="269"/>
      <c r="M314" s="267"/>
      <c r="N314" s="267"/>
      <c r="O314" s="267"/>
      <c r="P314" s="267"/>
      <c r="Q314" s="267"/>
      <c r="R314" s="267"/>
      <c r="S314" s="267"/>
      <c r="T314" s="267"/>
      <c r="U314" s="267"/>
      <c r="V314" s="267"/>
      <c r="W314" s="270"/>
    </row>
    <row r="315" spans="1:23" s="71" customFormat="1" ht="15" thickBot="1">
      <c r="A315" s="271" t="s">
        <v>823</v>
      </c>
      <c r="B315" s="272" t="s">
        <v>816</v>
      </c>
      <c r="C315" s="272"/>
      <c r="D315" s="272" t="s">
        <v>820</v>
      </c>
      <c r="E315" s="272" t="s">
        <v>825</v>
      </c>
      <c r="F315" s="512">
        <v>14854.79</v>
      </c>
      <c r="G315" s="512">
        <v>14854.79</v>
      </c>
      <c r="H315" s="512">
        <v>14854.79</v>
      </c>
      <c r="I315" s="512">
        <v>14854.79</v>
      </c>
      <c r="J315" s="512">
        <v>14854.79</v>
      </c>
      <c r="K315" s="268">
        <f>TBL_Roofing6730[[#This Row],[Single property]]+TBL_Roofing6730[[#This Row],[51+ properties]]+TBL_Roofing6730[[#This Row],[26-50 properties]]+TBL_Roofing6730[[#This Row],[11-25 properties]]+TBL_Roofing6730[[#This Row],[2-10 properties]]</f>
        <v>74273.950000000012</v>
      </c>
      <c r="L315" s="273"/>
      <c r="M315" s="274"/>
      <c r="N315" s="274"/>
      <c r="O315" s="274"/>
      <c r="P315" s="274"/>
      <c r="Q315" s="274"/>
      <c r="R315" s="274"/>
      <c r="S315" s="274"/>
      <c r="T315" s="274"/>
      <c r="U315" s="274"/>
      <c r="V315" s="274"/>
      <c r="W315" s="275"/>
    </row>
    <row r="316" spans="1:23" s="71" customFormat="1" ht="15" thickBot="1">
      <c r="A316" s="271" t="s">
        <v>823</v>
      </c>
      <c r="B316" s="272" t="s">
        <v>816</v>
      </c>
      <c r="C316" s="272"/>
      <c r="D316" s="272" t="s">
        <v>820</v>
      </c>
      <c r="E316" s="272" t="s">
        <v>826</v>
      </c>
      <c r="F316" s="512">
        <v>19806.39</v>
      </c>
      <c r="G316" s="512">
        <v>19806.39</v>
      </c>
      <c r="H316" s="512">
        <v>19806.39</v>
      </c>
      <c r="I316" s="512">
        <v>19806.39</v>
      </c>
      <c r="J316" s="512">
        <v>19806.39</v>
      </c>
      <c r="K316" s="268">
        <f>TBL_Roofing6730[[#This Row],[Single property]]+TBL_Roofing6730[[#This Row],[51+ properties]]+TBL_Roofing6730[[#This Row],[26-50 properties]]+TBL_Roofing6730[[#This Row],[11-25 properties]]+TBL_Roofing6730[[#This Row],[2-10 properties]]</f>
        <v>99031.95</v>
      </c>
      <c r="L316" s="273"/>
      <c r="M316" s="274"/>
      <c r="N316" s="274"/>
      <c r="O316" s="274"/>
      <c r="P316" s="274"/>
      <c r="Q316" s="274"/>
      <c r="R316" s="274"/>
      <c r="S316" s="274"/>
      <c r="T316" s="274"/>
      <c r="U316" s="274"/>
      <c r="V316" s="274"/>
      <c r="W316" s="275"/>
    </row>
    <row r="317" spans="1:23" s="71" customFormat="1" ht="15" thickBot="1">
      <c r="A317" s="271" t="s">
        <v>823</v>
      </c>
      <c r="B317" s="272" t="s">
        <v>816</v>
      </c>
      <c r="C317" s="272"/>
      <c r="D317" s="272" t="s">
        <v>820</v>
      </c>
      <c r="E317" s="272" t="s">
        <v>827</v>
      </c>
      <c r="F317" s="512">
        <v>24757.98</v>
      </c>
      <c r="G317" s="512">
        <v>24757.98</v>
      </c>
      <c r="H317" s="512">
        <v>24757.98</v>
      </c>
      <c r="I317" s="512">
        <v>24757.98</v>
      </c>
      <c r="J317" s="512">
        <v>24757.98</v>
      </c>
      <c r="K317" s="268">
        <f>TBL_Roofing6730[[#This Row],[Single property]]+TBL_Roofing6730[[#This Row],[51+ properties]]+TBL_Roofing6730[[#This Row],[26-50 properties]]+TBL_Roofing6730[[#This Row],[11-25 properties]]+TBL_Roofing6730[[#This Row],[2-10 properties]]</f>
        <v>123789.9</v>
      </c>
      <c r="L317" s="273"/>
      <c r="M317" s="274"/>
      <c r="N317" s="274"/>
      <c r="O317" s="274"/>
      <c r="P317" s="274"/>
      <c r="Q317" s="274"/>
      <c r="R317" s="274"/>
      <c r="S317" s="274"/>
      <c r="T317" s="274"/>
      <c r="U317" s="274"/>
      <c r="V317" s="274"/>
      <c r="W317" s="275"/>
    </row>
    <row r="318" spans="1:23" s="71" customFormat="1" ht="15" thickBot="1">
      <c r="A318" s="276" t="s">
        <v>823</v>
      </c>
      <c r="B318" s="277" t="s">
        <v>816</v>
      </c>
      <c r="C318" s="277"/>
      <c r="D318" s="277" t="s">
        <v>820</v>
      </c>
      <c r="E318" s="277" t="s">
        <v>828</v>
      </c>
      <c r="F318" s="513">
        <v>29709.58</v>
      </c>
      <c r="G318" s="513">
        <v>29709.58</v>
      </c>
      <c r="H318" s="513">
        <v>29709.58</v>
      </c>
      <c r="I318" s="513">
        <v>29709.58</v>
      </c>
      <c r="J318" s="513">
        <v>29709.58</v>
      </c>
      <c r="K318" s="268">
        <f>TBL_Roofing6730[[#This Row],[Single property]]+TBL_Roofing6730[[#This Row],[51+ properties]]+TBL_Roofing6730[[#This Row],[26-50 properties]]+TBL_Roofing6730[[#This Row],[11-25 properties]]+TBL_Roofing6730[[#This Row],[2-10 properties]]</f>
        <v>148547.90000000002</v>
      </c>
      <c r="L318" s="278"/>
      <c r="M318" s="279"/>
      <c r="N318" s="279"/>
      <c r="O318" s="279"/>
      <c r="P318" s="279"/>
      <c r="Q318" s="279"/>
      <c r="R318" s="279"/>
      <c r="S318" s="279"/>
      <c r="T318" s="279"/>
      <c r="U318" s="279"/>
      <c r="V318" s="279"/>
      <c r="W318" s="280"/>
    </row>
    <row r="319" spans="1:23" s="71" customFormat="1" ht="15" thickBot="1">
      <c r="A319" s="265" t="s">
        <v>823</v>
      </c>
      <c r="B319" s="266" t="s">
        <v>817</v>
      </c>
      <c r="C319" s="266"/>
      <c r="D319" s="266" t="s">
        <v>820</v>
      </c>
      <c r="E319" s="266" t="s">
        <v>824</v>
      </c>
      <c r="F319" s="511">
        <v>12378.99</v>
      </c>
      <c r="G319" s="511">
        <v>12378.99</v>
      </c>
      <c r="H319" s="511">
        <v>12378.99</v>
      </c>
      <c r="I319" s="511">
        <v>12378.99</v>
      </c>
      <c r="J319" s="511">
        <v>12378.99</v>
      </c>
      <c r="K319" s="268">
        <f>TBL_Roofing6730[[#This Row],[Single property]]+TBL_Roofing6730[[#This Row],[51+ properties]]+TBL_Roofing6730[[#This Row],[26-50 properties]]+TBL_Roofing6730[[#This Row],[11-25 properties]]+TBL_Roofing6730[[#This Row],[2-10 properties]]</f>
        <v>61894.95</v>
      </c>
      <c r="L319" s="273"/>
      <c r="M319" s="274"/>
      <c r="N319" s="274"/>
      <c r="O319" s="274"/>
      <c r="P319" s="274"/>
      <c r="Q319" s="274"/>
      <c r="R319" s="274"/>
      <c r="S319" s="274"/>
      <c r="T319" s="274"/>
      <c r="U319" s="274"/>
      <c r="V319" s="274"/>
      <c r="W319" s="274"/>
    </row>
    <row r="320" spans="1:23" s="71" customFormat="1" ht="15" thickBot="1">
      <c r="A320" s="271" t="s">
        <v>823</v>
      </c>
      <c r="B320" s="272" t="s">
        <v>817</v>
      </c>
      <c r="C320" s="272"/>
      <c r="D320" s="272" t="s">
        <v>820</v>
      </c>
      <c r="E320" s="272" t="s">
        <v>825</v>
      </c>
      <c r="F320" s="512">
        <v>14854.79</v>
      </c>
      <c r="G320" s="512">
        <v>14854.79</v>
      </c>
      <c r="H320" s="512">
        <v>14854.79</v>
      </c>
      <c r="I320" s="512">
        <v>14854.79</v>
      </c>
      <c r="J320" s="512">
        <v>14854.79</v>
      </c>
      <c r="K320" s="268">
        <f>TBL_Roofing6730[[#This Row],[Single property]]+TBL_Roofing6730[[#This Row],[51+ properties]]+TBL_Roofing6730[[#This Row],[26-50 properties]]+TBL_Roofing6730[[#This Row],[11-25 properties]]+TBL_Roofing6730[[#This Row],[2-10 properties]]</f>
        <v>74273.950000000012</v>
      </c>
      <c r="L320" s="273"/>
      <c r="M320" s="274"/>
      <c r="N320" s="274"/>
      <c r="O320" s="274"/>
      <c r="P320" s="274"/>
      <c r="Q320" s="274"/>
      <c r="R320" s="274"/>
      <c r="S320" s="274"/>
      <c r="T320" s="274"/>
      <c r="U320" s="274"/>
      <c r="V320" s="274"/>
      <c r="W320" s="274"/>
    </row>
    <row r="321" spans="1:25" s="71" customFormat="1" ht="15" thickBot="1">
      <c r="A321" s="271" t="s">
        <v>823</v>
      </c>
      <c r="B321" s="272" t="s">
        <v>817</v>
      </c>
      <c r="C321" s="272"/>
      <c r="D321" s="272" t="s">
        <v>820</v>
      </c>
      <c r="E321" s="272" t="s">
        <v>826</v>
      </c>
      <c r="F321" s="512">
        <v>19806.39</v>
      </c>
      <c r="G321" s="512">
        <v>19806.39</v>
      </c>
      <c r="H321" s="512">
        <v>19806.39</v>
      </c>
      <c r="I321" s="512">
        <v>19806.39</v>
      </c>
      <c r="J321" s="512">
        <v>19806.39</v>
      </c>
      <c r="K321" s="268">
        <f>TBL_Roofing6730[[#This Row],[Single property]]+TBL_Roofing6730[[#This Row],[51+ properties]]+TBL_Roofing6730[[#This Row],[26-50 properties]]+TBL_Roofing6730[[#This Row],[11-25 properties]]+TBL_Roofing6730[[#This Row],[2-10 properties]]</f>
        <v>99031.95</v>
      </c>
      <c r="L321" s="273"/>
      <c r="M321" s="274"/>
      <c r="N321" s="274"/>
      <c r="O321" s="274"/>
      <c r="P321" s="274"/>
      <c r="Q321" s="274"/>
      <c r="R321" s="274"/>
      <c r="S321" s="274"/>
      <c r="T321" s="274"/>
      <c r="U321" s="274"/>
      <c r="V321" s="274"/>
      <c r="W321" s="274"/>
    </row>
    <row r="322" spans="1:25" s="71" customFormat="1" ht="15" thickBot="1">
      <c r="A322" s="271" t="s">
        <v>823</v>
      </c>
      <c r="B322" s="272" t="s">
        <v>817</v>
      </c>
      <c r="C322" s="272"/>
      <c r="D322" s="272" t="s">
        <v>820</v>
      </c>
      <c r="E322" s="272" t="s">
        <v>827</v>
      </c>
      <c r="F322" s="512">
        <v>24757.98</v>
      </c>
      <c r="G322" s="512">
        <v>24757.98</v>
      </c>
      <c r="H322" s="512">
        <v>24757.98</v>
      </c>
      <c r="I322" s="512">
        <v>24757.98</v>
      </c>
      <c r="J322" s="512">
        <v>24757.98</v>
      </c>
      <c r="K322" s="268">
        <f>TBL_Roofing6730[[#This Row],[Single property]]+TBL_Roofing6730[[#This Row],[51+ properties]]+TBL_Roofing6730[[#This Row],[26-50 properties]]+TBL_Roofing6730[[#This Row],[11-25 properties]]+TBL_Roofing6730[[#This Row],[2-10 properties]]</f>
        <v>123789.9</v>
      </c>
      <c r="L322" s="273"/>
      <c r="M322" s="274"/>
      <c r="N322" s="274"/>
      <c r="O322" s="274"/>
      <c r="P322" s="274"/>
      <c r="Q322" s="274"/>
      <c r="R322" s="274"/>
      <c r="S322" s="274"/>
      <c r="T322" s="274"/>
      <c r="U322" s="274"/>
      <c r="V322" s="274"/>
      <c r="W322" s="274"/>
    </row>
    <row r="323" spans="1:25" s="71" customFormat="1" ht="15" thickBot="1">
      <c r="A323" s="281" t="s">
        <v>823</v>
      </c>
      <c r="B323" s="282" t="s">
        <v>817</v>
      </c>
      <c r="C323" s="282"/>
      <c r="D323" s="282" t="s">
        <v>820</v>
      </c>
      <c r="E323" s="282" t="s">
        <v>828</v>
      </c>
      <c r="F323" s="514">
        <v>29709.58</v>
      </c>
      <c r="G323" s="514">
        <v>29709.58</v>
      </c>
      <c r="H323" s="514">
        <v>29709.58</v>
      </c>
      <c r="I323" s="514">
        <v>29709.58</v>
      </c>
      <c r="J323" s="514">
        <v>29709.58</v>
      </c>
      <c r="K323" s="268">
        <f>TBL_Roofing6730[[#This Row],[Single property]]+TBL_Roofing6730[[#This Row],[51+ properties]]+TBL_Roofing6730[[#This Row],[26-50 properties]]+TBL_Roofing6730[[#This Row],[11-25 properties]]+TBL_Roofing6730[[#This Row],[2-10 properties]]</f>
        <v>148547.90000000002</v>
      </c>
      <c r="L323" s="273"/>
      <c r="M323" s="274"/>
      <c r="N323" s="274"/>
      <c r="O323" s="274"/>
      <c r="P323" s="274"/>
      <c r="Q323" s="274"/>
      <c r="R323" s="274"/>
      <c r="S323" s="274"/>
      <c r="T323" s="274"/>
      <c r="U323" s="274"/>
      <c r="V323" s="274"/>
      <c r="W323" s="274"/>
    </row>
    <row r="324" spans="1:25" s="71" customFormat="1" ht="15" thickBot="1">
      <c r="A324" s="265" t="s">
        <v>823</v>
      </c>
      <c r="B324" s="266" t="s">
        <v>818</v>
      </c>
      <c r="C324" s="266"/>
      <c r="D324" s="266" t="s">
        <v>820</v>
      </c>
      <c r="E324" s="266" t="s">
        <v>824</v>
      </c>
      <c r="F324" s="511">
        <v>12378.99</v>
      </c>
      <c r="G324" s="511">
        <v>12378.99</v>
      </c>
      <c r="H324" s="511">
        <v>12378.99</v>
      </c>
      <c r="I324" s="511">
        <v>12378.99</v>
      </c>
      <c r="J324" s="511">
        <v>12378.99</v>
      </c>
      <c r="K324" s="268">
        <f>TBL_Roofing6730[[#This Row],[Single property]]+TBL_Roofing6730[[#This Row],[51+ properties]]+TBL_Roofing6730[[#This Row],[26-50 properties]]+TBL_Roofing6730[[#This Row],[11-25 properties]]+TBL_Roofing6730[[#This Row],[2-10 properties]]</f>
        <v>61894.95</v>
      </c>
      <c r="L324" s="269"/>
      <c r="M324" s="267"/>
      <c r="N324" s="267"/>
      <c r="O324" s="267"/>
      <c r="P324" s="267"/>
      <c r="Q324" s="267"/>
      <c r="R324" s="267"/>
      <c r="S324" s="267"/>
      <c r="T324" s="267"/>
      <c r="U324" s="267"/>
      <c r="V324" s="267"/>
      <c r="W324" s="270"/>
      <c r="Y324"/>
    </row>
    <row r="325" spans="1:25" s="71" customFormat="1" ht="15" thickBot="1">
      <c r="A325" s="271" t="s">
        <v>823</v>
      </c>
      <c r="B325" s="272" t="s">
        <v>818</v>
      </c>
      <c r="C325" s="272"/>
      <c r="D325" s="272" t="s">
        <v>820</v>
      </c>
      <c r="E325" s="272" t="s">
        <v>825</v>
      </c>
      <c r="F325" s="512">
        <v>14854.79</v>
      </c>
      <c r="G325" s="512">
        <v>14854.79</v>
      </c>
      <c r="H325" s="512">
        <v>14854.79</v>
      </c>
      <c r="I325" s="512">
        <v>14854.79</v>
      </c>
      <c r="J325" s="512">
        <v>14854.79</v>
      </c>
      <c r="K325" s="268">
        <f>TBL_Roofing6730[[#This Row],[Single property]]+TBL_Roofing6730[[#This Row],[51+ properties]]+TBL_Roofing6730[[#This Row],[26-50 properties]]+TBL_Roofing6730[[#This Row],[11-25 properties]]+TBL_Roofing6730[[#This Row],[2-10 properties]]</f>
        <v>74273.950000000012</v>
      </c>
      <c r="L325" s="273"/>
      <c r="M325" s="274"/>
      <c r="N325" s="274"/>
      <c r="O325" s="274"/>
      <c r="P325" s="274"/>
      <c r="Q325" s="274"/>
      <c r="R325" s="274"/>
      <c r="S325" s="274"/>
      <c r="T325" s="274"/>
      <c r="U325" s="274"/>
      <c r="V325" s="274"/>
      <c r="W325" s="275"/>
      <c r="X325"/>
    </row>
    <row r="326" spans="1:25" s="71" customFormat="1" ht="15" thickBot="1">
      <c r="A326" s="271" t="s">
        <v>823</v>
      </c>
      <c r="B326" s="272" t="s">
        <v>818</v>
      </c>
      <c r="C326" s="272"/>
      <c r="D326" s="272" t="s">
        <v>820</v>
      </c>
      <c r="E326" s="272" t="s">
        <v>826</v>
      </c>
      <c r="F326" s="512">
        <v>19806.39</v>
      </c>
      <c r="G326" s="512">
        <v>19806.39</v>
      </c>
      <c r="H326" s="512">
        <v>19806.39</v>
      </c>
      <c r="I326" s="512">
        <v>19806.39</v>
      </c>
      <c r="J326" s="512">
        <v>19806.39</v>
      </c>
      <c r="K326" s="268">
        <f>TBL_Roofing6730[[#This Row],[Single property]]+TBL_Roofing6730[[#This Row],[51+ properties]]+TBL_Roofing6730[[#This Row],[26-50 properties]]+TBL_Roofing6730[[#This Row],[11-25 properties]]+TBL_Roofing6730[[#This Row],[2-10 properties]]</f>
        <v>99031.95</v>
      </c>
      <c r="L326" s="273"/>
      <c r="M326" s="274"/>
      <c r="N326" s="274"/>
      <c r="O326" s="274"/>
      <c r="P326" s="274"/>
      <c r="Q326" s="274"/>
      <c r="R326" s="274"/>
      <c r="S326" s="274"/>
      <c r="T326" s="274"/>
      <c r="U326" s="274"/>
      <c r="V326" s="274"/>
      <c r="W326" s="275"/>
      <c r="X326"/>
      <c r="Y326"/>
    </row>
    <row r="327" spans="1:25" s="71" customFormat="1" ht="15" thickBot="1">
      <c r="A327" s="271" t="s">
        <v>823</v>
      </c>
      <c r="B327" s="272" t="s">
        <v>818</v>
      </c>
      <c r="C327" s="272"/>
      <c r="D327" s="272" t="s">
        <v>820</v>
      </c>
      <c r="E327" s="272" t="s">
        <v>827</v>
      </c>
      <c r="F327" s="512">
        <v>24757.98</v>
      </c>
      <c r="G327" s="512">
        <v>24757.98</v>
      </c>
      <c r="H327" s="512">
        <v>24757.98</v>
      </c>
      <c r="I327" s="512">
        <v>24757.98</v>
      </c>
      <c r="J327" s="512">
        <v>24757.98</v>
      </c>
      <c r="K327" s="268">
        <f>TBL_Roofing6730[[#This Row],[Single property]]+TBL_Roofing6730[[#This Row],[51+ properties]]+TBL_Roofing6730[[#This Row],[26-50 properties]]+TBL_Roofing6730[[#This Row],[11-25 properties]]+TBL_Roofing6730[[#This Row],[2-10 properties]]</f>
        <v>123789.9</v>
      </c>
      <c r="L327" s="273"/>
      <c r="M327" s="274"/>
      <c r="N327" s="274"/>
      <c r="O327" s="274"/>
      <c r="P327" s="274"/>
      <c r="Q327" s="274"/>
      <c r="R327" s="274"/>
      <c r="S327" s="274"/>
      <c r="T327" s="274"/>
      <c r="U327" s="274"/>
      <c r="V327" s="274"/>
      <c r="W327" s="275"/>
    </row>
    <row r="328" spans="1:25" s="71" customFormat="1" ht="15" thickBot="1">
      <c r="A328" s="281" t="s">
        <v>823</v>
      </c>
      <c r="B328" s="282" t="s">
        <v>818</v>
      </c>
      <c r="C328" s="282"/>
      <c r="D328" s="282" t="s">
        <v>820</v>
      </c>
      <c r="E328" s="282" t="s">
        <v>828</v>
      </c>
      <c r="F328" s="514">
        <v>29709.58</v>
      </c>
      <c r="G328" s="514">
        <v>29709.58</v>
      </c>
      <c r="H328" s="514">
        <v>29709.58</v>
      </c>
      <c r="I328" s="514">
        <v>29709.58</v>
      </c>
      <c r="J328" s="514">
        <v>29709.58</v>
      </c>
      <c r="K328" s="268">
        <f>TBL_Roofing6730[[#This Row],[Single property]]+TBL_Roofing6730[[#This Row],[51+ properties]]+TBL_Roofing6730[[#This Row],[26-50 properties]]+TBL_Roofing6730[[#This Row],[11-25 properties]]+TBL_Roofing6730[[#This Row],[2-10 properties]]</f>
        <v>148547.90000000002</v>
      </c>
      <c r="L328" s="278"/>
      <c r="M328" s="279"/>
      <c r="N328" s="279"/>
      <c r="O328" s="279"/>
      <c r="P328" s="279"/>
      <c r="Q328" s="279"/>
      <c r="R328" s="279"/>
      <c r="S328" s="279"/>
      <c r="T328" s="279"/>
      <c r="U328" s="279"/>
      <c r="V328" s="279"/>
      <c r="W328" s="280"/>
    </row>
    <row r="329" spans="1:25" s="71" customFormat="1" ht="15" thickBot="1">
      <c r="A329" s="283" t="s">
        <v>823</v>
      </c>
      <c r="B329" s="284" t="s">
        <v>819</v>
      </c>
      <c r="C329" s="284"/>
      <c r="D329" s="284" t="s">
        <v>820</v>
      </c>
      <c r="E329" s="284" t="s">
        <v>824</v>
      </c>
      <c r="F329" s="515">
        <v>12378.99</v>
      </c>
      <c r="G329" s="515">
        <v>12378.99</v>
      </c>
      <c r="H329" s="515">
        <v>12378.99</v>
      </c>
      <c r="I329" s="515">
        <v>12378.99</v>
      </c>
      <c r="J329" s="515">
        <v>12378.99</v>
      </c>
      <c r="K329" s="268">
        <f>TBL_Roofing6730[[#This Row],[Single property]]+TBL_Roofing6730[[#This Row],[51+ properties]]+TBL_Roofing6730[[#This Row],[26-50 properties]]+TBL_Roofing6730[[#This Row],[11-25 properties]]+TBL_Roofing6730[[#This Row],[2-10 properties]]</f>
        <v>61894.95</v>
      </c>
      <c r="L329" s="269"/>
      <c r="M329" s="267"/>
      <c r="N329" s="267"/>
      <c r="O329" s="267"/>
      <c r="P329" s="267"/>
      <c r="Q329" s="267"/>
      <c r="R329" s="267"/>
      <c r="S329" s="267"/>
      <c r="T329" s="267"/>
      <c r="U329" s="267"/>
      <c r="V329" s="267"/>
      <c r="W329" s="270"/>
    </row>
    <row r="330" spans="1:25" s="71" customFormat="1" ht="15" thickBot="1">
      <c r="A330" s="271" t="s">
        <v>823</v>
      </c>
      <c r="B330" s="272" t="s">
        <v>819</v>
      </c>
      <c r="C330" s="272"/>
      <c r="D330" s="272" t="s">
        <v>820</v>
      </c>
      <c r="E330" s="272" t="s">
        <v>825</v>
      </c>
      <c r="F330" s="512">
        <v>14854.79</v>
      </c>
      <c r="G330" s="512">
        <v>14854.79</v>
      </c>
      <c r="H330" s="512">
        <v>14854.79</v>
      </c>
      <c r="I330" s="512">
        <v>14854.79</v>
      </c>
      <c r="J330" s="512">
        <v>14854.79</v>
      </c>
      <c r="K330" s="268">
        <f>TBL_Roofing6730[[#This Row],[Single property]]+TBL_Roofing6730[[#This Row],[51+ properties]]+TBL_Roofing6730[[#This Row],[26-50 properties]]+TBL_Roofing6730[[#This Row],[11-25 properties]]+TBL_Roofing6730[[#This Row],[2-10 properties]]</f>
        <v>74273.950000000012</v>
      </c>
      <c r="L330" s="273"/>
      <c r="M330" s="274"/>
      <c r="N330" s="274"/>
      <c r="O330" s="274"/>
      <c r="P330" s="274"/>
      <c r="Q330" s="274"/>
      <c r="R330" s="274"/>
      <c r="S330" s="274"/>
      <c r="T330" s="274"/>
      <c r="U330" s="274"/>
      <c r="V330" s="274"/>
      <c r="W330" s="275"/>
    </row>
    <row r="331" spans="1:25" s="71" customFormat="1" ht="15" thickBot="1">
      <c r="A331" s="271" t="s">
        <v>823</v>
      </c>
      <c r="B331" s="272" t="s">
        <v>819</v>
      </c>
      <c r="C331" s="272"/>
      <c r="D331" s="272" t="s">
        <v>820</v>
      </c>
      <c r="E331" s="272" t="s">
        <v>826</v>
      </c>
      <c r="F331" s="512">
        <v>19806.39</v>
      </c>
      <c r="G331" s="512">
        <v>19806.39</v>
      </c>
      <c r="H331" s="512">
        <v>19806.39</v>
      </c>
      <c r="I331" s="512">
        <v>19806.39</v>
      </c>
      <c r="J331" s="512">
        <v>19806.39</v>
      </c>
      <c r="K331" s="268">
        <f>TBL_Roofing6730[[#This Row],[Single property]]+TBL_Roofing6730[[#This Row],[51+ properties]]+TBL_Roofing6730[[#This Row],[26-50 properties]]+TBL_Roofing6730[[#This Row],[11-25 properties]]+TBL_Roofing6730[[#This Row],[2-10 properties]]</f>
        <v>99031.95</v>
      </c>
      <c r="L331" s="273"/>
      <c r="M331" s="274"/>
      <c r="N331" s="274"/>
      <c r="O331" s="274"/>
      <c r="P331" s="274"/>
      <c r="Q331" s="274"/>
      <c r="R331" s="274"/>
      <c r="S331" s="274"/>
      <c r="T331" s="274"/>
      <c r="U331" s="274"/>
      <c r="V331" s="274"/>
      <c r="W331" s="275"/>
    </row>
    <row r="332" spans="1:25" s="71" customFormat="1" ht="15" thickBot="1">
      <c r="A332" s="271" t="s">
        <v>823</v>
      </c>
      <c r="B332" s="272" t="s">
        <v>819</v>
      </c>
      <c r="C332" s="272"/>
      <c r="D332" s="272" t="s">
        <v>820</v>
      </c>
      <c r="E332" s="272" t="s">
        <v>827</v>
      </c>
      <c r="F332" s="512">
        <v>24757.98</v>
      </c>
      <c r="G332" s="512">
        <v>24757.98</v>
      </c>
      <c r="H332" s="512">
        <v>24757.98</v>
      </c>
      <c r="I332" s="512">
        <v>24757.98</v>
      </c>
      <c r="J332" s="512">
        <v>24757.98</v>
      </c>
      <c r="K332" s="268">
        <f>TBL_Roofing6730[[#This Row],[Single property]]+TBL_Roofing6730[[#This Row],[51+ properties]]+TBL_Roofing6730[[#This Row],[26-50 properties]]+TBL_Roofing6730[[#This Row],[11-25 properties]]+TBL_Roofing6730[[#This Row],[2-10 properties]]</f>
        <v>123789.9</v>
      </c>
      <c r="L332" s="273"/>
      <c r="M332" s="274"/>
      <c r="N332" s="274"/>
      <c r="O332" s="274"/>
      <c r="P332" s="274"/>
      <c r="Q332" s="274"/>
      <c r="R332" s="274"/>
      <c r="S332" s="274"/>
      <c r="T332" s="274"/>
      <c r="U332" s="274"/>
      <c r="V332" s="274"/>
      <c r="W332" s="275"/>
    </row>
    <row r="333" spans="1:25" s="71" customFormat="1" ht="15" thickBot="1">
      <c r="A333" s="276" t="s">
        <v>823</v>
      </c>
      <c r="B333" s="277" t="s">
        <v>819</v>
      </c>
      <c r="C333" s="277"/>
      <c r="D333" s="277" t="s">
        <v>820</v>
      </c>
      <c r="E333" s="277" t="s">
        <v>828</v>
      </c>
      <c r="F333" s="513">
        <v>29709.58</v>
      </c>
      <c r="G333" s="513">
        <v>29709.58</v>
      </c>
      <c r="H333" s="513">
        <v>29709.58</v>
      </c>
      <c r="I333" s="513">
        <v>29709.58</v>
      </c>
      <c r="J333" s="513">
        <v>29709.58</v>
      </c>
      <c r="K333" s="268">
        <f>TBL_Roofing6730[[#This Row],[Single property]]+TBL_Roofing6730[[#This Row],[51+ properties]]+TBL_Roofing6730[[#This Row],[26-50 properties]]+TBL_Roofing6730[[#This Row],[11-25 properties]]+TBL_Roofing6730[[#This Row],[2-10 properties]]</f>
        <v>148547.90000000002</v>
      </c>
      <c r="L333" s="278"/>
      <c r="M333" s="279"/>
      <c r="N333" s="279"/>
      <c r="O333" s="279"/>
      <c r="P333" s="279"/>
      <c r="Q333" s="279"/>
      <c r="R333" s="279"/>
      <c r="S333" s="279"/>
      <c r="T333" s="279"/>
      <c r="U333" s="279"/>
      <c r="V333" s="279"/>
      <c r="W333" s="280"/>
    </row>
    <row r="334" spans="1:25" s="71" customFormat="1" ht="15" thickBot="1">
      <c r="A334" s="265" t="s">
        <v>823</v>
      </c>
      <c r="B334" s="266" t="s">
        <v>804</v>
      </c>
      <c r="C334" s="266"/>
      <c r="D334" s="266" t="s">
        <v>821</v>
      </c>
      <c r="E334" s="266" t="s">
        <v>824</v>
      </c>
      <c r="F334" s="511">
        <v>11790.76</v>
      </c>
      <c r="G334" s="511">
        <v>11790.76</v>
      </c>
      <c r="H334" s="511">
        <v>11790.76</v>
      </c>
      <c r="I334" s="511">
        <v>11790.76</v>
      </c>
      <c r="J334" s="511">
        <v>11790.76</v>
      </c>
      <c r="K334" s="268">
        <f>TBL_Roofing6730[[#This Row],[Single property]]+TBL_Roofing6730[[#This Row],[51+ properties]]+TBL_Roofing6730[[#This Row],[26-50 properties]]+TBL_Roofing6730[[#This Row],[11-25 properties]]+TBL_Roofing6730[[#This Row],[2-10 properties]]</f>
        <v>58953.8</v>
      </c>
      <c r="L334" s="269"/>
      <c r="M334" s="267"/>
      <c r="N334" s="267"/>
      <c r="O334" s="267"/>
      <c r="P334" s="267"/>
      <c r="Q334" s="267"/>
      <c r="R334" s="267"/>
      <c r="S334" s="267"/>
      <c r="T334" s="267"/>
      <c r="U334" s="267"/>
      <c r="V334" s="267"/>
      <c r="W334" s="270"/>
    </row>
    <row r="335" spans="1:25" s="71" customFormat="1" ht="15" thickBot="1">
      <c r="A335" s="271" t="s">
        <v>823</v>
      </c>
      <c r="B335" s="272" t="s">
        <v>804</v>
      </c>
      <c r="C335" s="272"/>
      <c r="D335" s="272" t="s">
        <v>821</v>
      </c>
      <c r="E335" s="272" t="s">
        <v>825</v>
      </c>
      <c r="F335" s="512">
        <v>14148.91</v>
      </c>
      <c r="G335" s="512">
        <v>14148.91</v>
      </c>
      <c r="H335" s="512">
        <v>14148.91</v>
      </c>
      <c r="I335" s="512">
        <v>14148.91</v>
      </c>
      <c r="J335" s="512">
        <v>14148.91</v>
      </c>
      <c r="K335" s="268">
        <f>TBL_Roofing6730[[#This Row],[Single property]]+TBL_Roofing6730[[#This Row],[51+ properties]]+TBL_Roofing6730[[#This Row],[26-50 properties]]+TBL_Roofing6730[[#This Row],[11-25 properties]]+TBL_Roofing6730[[#This Row],[2-10 properties]]</f>
        <v>70744.55</v>
      </c>
      <c r="L335" s="273"/>
      <c r="M335" s="274"/>
      <c r="N335" s="274"/>
      <c r="O335" s="274"/>
      <c r="P335" s="274"/>
      <c r="Q335" s="274"/>
      <c r="R335" s="274"/>
      <c r="S335" s="274"/>
      <c r="T335" s="274"/>
      <c r="U335" s="274"/>
      <c r="V335" s="274"/>
      <c r="W335" s="275"/>
    </row>
    <row r="336" spans="1:25" s="71" customFormat="1" ht="15" thickBot="1">
      <c r="A336" s="271" t="s">
        <v>823</v>
      </c>
      <c r="B336" s="272" t="s">
        <v>804</v>
      </c>
      <c r="C336" s="272"/>
      <c r="D336" s="272" t="s">
        <v>821</v>
      </c>
      <c r="E336" s="272" t="s">
        <v>826</v>
      </c>
      <c r="F336" s="512">
        <v>18865.21</v>
      </c>
      <c r="G336" s="512">
        <v>18865.21</v>
      </c>
      <c r="H336" s="512">
        <v>18865.21</v>
      </c>
      <c r="I336" s="512">
        <v>18865.21</v>
      </c>
      <c r="J336" s="512">
        <v>18865.21</v>
      </c>
      <c r="K336" s="268">
        <f>TBL_Roofing6730[[#This Row],[Single property]]+TBL_Roofing6730[[#This Row],[51+ properties]]+TBL_Roofing6730[[#This Row],[26-50 properties]]+TBL_Roofing6730[[#This Row],[11-25 properties]]+TBL_Roofing6730[[#This Row],[2-10 properties]]</f>
        <v>94326.049999999988</v>
      </c>
      <c r="L336" s="273"/>
      <c r="M336" s="274"/>
      <c r="N336" s="274"/>
      <c r="O336" s="274"/>
      <c r="P336" s="274"/>
      <c r="Q336" s="274"/>
      <c r="R336" s="274"/>
      <c r="S336" s="274"/>
      <c r="T336" s="274"/>
      <c r="U336" s="274"/>
      <c r="V336" s="274"/>
      <c r="W336" s="275"/>
    </row>
    <row r="337" spans="1:23" s="71" customFormat="1" ht="15" thickBot="1">
      <c r="A337" s="271" t="s">
        <v>823</v>
      </c>
      <c r="B337" s="272" t="s">
        <v>804</v>
      </c>
      <c r="C337" s="272"/>
      <c r="D337" s="272" t="s">
        <v>821</v>
      </c>
      <c r="E337" s="272" t="s">
        <v>827</v>
      </c>
      <c r="F337" s="512">
        <v>23581.52</v>
      </c>
      <c r="G337" s="512">
        <v>23581.52</v>
      </c>
      <c r="H337" s="512">
        <v>23581.52</v>
      </c>
      <c r="I337" s="512">
        <v>23581.52</v>
      </c>
      <c r="J337" s="512">
        <v>23581.52</v>
      </c>
      <c r="K337" s="268">
        <f>TBL_Roofing6730[[#This Row],[Single property]]+TBL_Roofing6730[[#This Row],[51+ properties]]+TBL_Roofing6730[[#This Row],[26-50 properties]]+TBL_Roofing6730[[#This Row],[11-25 properties]]+TBL_Roofing6730[[#This Row],[2-10 properties]]</f>
        <v>117907.6</v>
      </c>
      <c r="L337" s="273"/>
      <c r="M337" s="274"/>
      <c r="N337" s="274"/>
      <c r="O337" s="274"/>
      <c r="P337" s="274"/>
      <c r="Q337" s="274"/>
      <c r="R337" s="274"/>
      <c r="S337" s="274"/>
      <c r="T337" s="274"/>
      <c r="U337" s="274"/>
      <c r="V337" s="274"/>
      <c r="W337" s="275"/>
    </row>
    <row r="338" spans="1:23" s="71" customFormat="1" ht="15" thickBot="1">
      <c r="A338" s="281" t="s">
        <v>823</v>
      </c>
      <c r="B338" s="282" t="s">
        <v>804</v>
      </c>
      <c r="C338" s="282"/>
      <c r="D338" s="282" t="s">
        <v>821</v>
      </c>
      <c r="E338" s="282" t="s">
        <v>828</v>
      </c>
      <c r="F338" s="514">
        <v>28297.82</v>
      </c>
      <c r="G338" s="514">
        <v>28297.82</v>
      </c>
      <c r="H338" s="514">
        <v>28297.82</v>
      </c>
      <c r="I338" s="514">
        <v>28297.82</v>
      </c>
      <c r="J338" s="514">
        <v>28297.82</v>
      </c>
      <c r="K338" s="268">
        <f>TBL_Roofing6730[[#This Row],[Single property]]+TBL_Roofing6730[[#This Row],[51+ properties]]+TBL_Roofing6730[[#This Row],[26-50 properties]]+TBL_Roofing6730[[#This Row],[11-25 properties]]+TBL_Roofing6730[[#This Row],[2-10 properties]]</f>
        <v>141489.1</v>
      </c>
      <c r="L338" s="278"/>
      <c r="M338" s="279"/>
      <c r="N338" s="279"/>
      <c r="O338" s="279"/>
      <c r="P338" s="279"/>
      <c r="Q338" s="279"/>
      <c r="R338" s="279"/>
      <c r="S338" s="279"/>
      <c r="T338" s="279"/>
      <c r="U338" s="279"/>
      <c r="V338" s="279"/>
      <c r="W338" s="280"/>
    </row>
    <row r="339" spans="1:23" s="71" customFormat="1" ht="15" thickBot="1">
      <c r="A339" s="283" t="s">
        <v>823</v>
      </c>
      <c r="B339" s="284" t="s">
        <v>811</v>
      </c>
      <c r="C339" s="284"/>
      <c r="D339" s="284" t="s">
        <v>821</v>
      </c>
      <c r="E339" s="284" t="s">
        <v>824</v>
      </c>
      <c r="F339" s="515">
        <v>11790.76</v>
      </c>
      <c r="G339" s="515">
        <v>11790.76</v>
      </c>
      <c r="H339" s="515">
        <v>11790.76</v>
      </c>
      <c r="I339" s="515">
        <v>11790.76</v>
      </c>
      <c r="J339" s="515">
        <v>11790.76</v>
      </c>
      <c r="K339" s="268">
        <f>TBL_Roofing6730[[#This Row],[Single property]]+TBL_Roofing6730[[#This Row],[51+ properties]]+TBL_Roofing6730[[#This Row],[26-50 properties]]+TBL_Roofing6730[[#This Row],[11-25 properties]]+TBL_Roofing6730[[#This Row],[2-10 properties]]</f>
        <v>58953.8</v>
      </c>
      <c r="L339" s="273"/>
      <c r="M339" s="274"/>
      <c r="N339" s="274"/>
      <c r="O339" s="274"/>
      <c r="P339" s="274"/>
      <c r="Q339" s="274"/>
      <c r="R339" s="274"/>
      <c r="S339" s="274"/>
      <c r="T339" s="274"/>
      <c r="U339" s="274"/>
      <c r="V339" s="274"/>
      <c r="W339" s="274"/>
    </row>
    <row r="340" spans="1:23" s="71" customFormat="1" ht="15" thickBot="1">
      <c r="A340" s="271" t="s">
        <v>823</v>
      </c>
      <c r="B340" s="272" t="s">
        <v>811</v>
      </c>
      <c r="C340" s="272"/>
      <c r="D340" s="272" t="s">
        <v>821</v>
      </c>
      <c r="E340" s="272" t="s">
        <v>825</v>
      </c>
      <c r="F340" s="512">
        <v>14148.91</v>
      </c>
      <c r="G340" s="512">
        <v>14148.91</v>
      </c>
      <c r="H340" s="512">
        <v>14148.91</v>
      </c>
      <c r="I340" s="512">
        <v>14148.91</v>
      </c>
      <c r="J340" s="512">
        <v>14148.91</v>
      </c>
      <c r="K340" s="268">
        <f>TBL_Roofing6730[[#This Row],[Single property]]+TBL_Roofing6730[[#This Row],[51+ properties]]+TBL_Roofing6730[[#This Row],[26-50 properties]]+TBL_Roofing6730[[#This Row],[11-25 properties]]+TBL_Roofing6730[[#This Row],[2-10 properties]]</f>
        <v>70744.55</v>
      </c>
      <c r="L340" s="273"/>
      <c r="M340" s="274"/>
      <c r="N340" s="274"/>
      <c r="O340" s="274"/>
      <c r="P340" s="274"/>
      <c r="Q340" s="274"/>
      <c r="R340" s="274"/>
      <c r="S340" s="274"/>
      <c r="T340" s="274"/>
      <c r="U340" s="274"/>
      <c r="V340" s="274"/>
      <c r="W340" s="274"/>
    </row>
    <row r="341" spans="1:23" s="71" customFormat="1" ht="15" thickBot="1">
      <c r="A341" s="271" t="s">
        <v>823</v>
      </c>
      <c r="B341" s="272" t="s">
        <v>811</v>
      </c>
      <c r="C341" s="272"/>
      <c r="D341" s="272" t="s">
        <v>821</v>
      </c>
      <c r="E341" s="272" t="s">
        <v>826</v>
      </c>
      <c r="F341" s="512">
        <v>18865.21</v>
      </c>
      <c r="G341" s="512">
        <v>18865.21</v>
      </c>
      <c r="H341" s="512">
        <v>18865.21</v>
      </c>
      <c r="I341" s="512">
        <v>18865.21</v>
      </c>
      <c r="J341" s="512">
        <v>18865.21</v>
      </c>
      <c r="K341" s="268">
        <f>TBL_Roofing6730[[#This Row],[Single property]]+TBL_Roofing6730[[#This Row],[51+ properties]]+TBL_Roofing6730[[#This Row],[26-50 properties]]+TBL_Roofing6730[[#This Row],[11-25 properties]]+TBL_Roofing6730[[#This Row],[2-10 properties]]</f>
        <v>94326.049999999988</v>
      </c>
      <c r="L341" s="273"/>
      <c r="M341" s="274"/>
      <c r="N341" s="274"/>
      <c r="O341" s="274"/>
      <c r="P341" s="274"/>
      <c r="Q341" s="274"/>
      <c r="R341" s="274"/>
      <c r="S341" s="274"/>
      <c r="T341" s="274"/>
      <c r="U341" s="274"/>
      <c r="V341" s="274"/>
      <c r="W341" s="274"/>
    </row>
    <row r="342" spans="1:23" s="71" customFormat="1" ht="15" thickBot="1">
      <c r="A342" s="271" t="s">
        <v>823</v>
      </c>
      <c r="B342" s="272" t="s">
        <v>811</v>
      </c>
      <c r="C342" s="272"/>
      <c r="D342" s="272" t="s">
        <v>821</v>
      </c>
      <c r="E342" s="272" t="s">
        <v>827</v>
      </c>
      <c r="F342" s="512">
        <v>23581.52</v>
      </c>
      <c r="G342" s="512">
        <v>23581.52</v>
      </c>
      <c r="H342" s="512">
        <v>23581.52</v>
      </c>
      <c r="I342" s="512">
        <v>23581.52</v>
      </c>
      <c r="J342" s="512">
        <v>23581.52</v>
      </c>
      <c r="K342" s="268">
        <f>TBL_Roofing6730[[#This Row],[Single property]]+TBL_Roofing6730[[#This Row],[51+ properties]]+TBL_Roofing6730[[#This Row],[26-50 properties]]+TBL_Roofing6730[[#This Row],[11-25 properties]]+TBL_Roofing6730[[#This Row],[2-10 properties]]</f>
        <v>117907.6</v>
      </c>
      <c r="L342" s="273"/>
      <c r="M342" s="274"/>
      <c r="N342" s="274"/>
      <c r="O342" s="274"/>
      <c r="P342" s="274"/>
      <c r="Q342" s="274"/>
      <c r="R342" s="274"/>
      <c r="S342" s="274"/>
      <c r="T342" s="274"/>
      <c r="U342" s="274"/>
      <c r="V342" s="274"/>
      <c r="W342" s="274"/>
    </row>
    <row r="343" spans="1:23" s="71" customFormat="1" ht="15" thickBot="1">
      <c r="A343" s="276" t="s">
        <v>823</v>
      </c>
      <c r="B343" s="277" t="s">
        <v>811</v>
      </c>
      <c r="C343" s="277"/>
      <c r="D343" s="277" t="s">
        <v>821</v>
      </c>
      <c r="E343" s="277" t="s">
        <v>828</v>
      </c>
      <c r="F343" s="513">
        <v>28297.82</v>
      </c>
      <c r="G343" s="513">
        <v>28297.82</v>
      </c>
      <c r="H343" s="513">
        <v>28297.82</v>
      </c>
      <c r="I343" s="513">
        <v>28297.82</v>
      </c>
      <c r="J343" s="513">
        <v>28297.82</v>
      </c>
      <c r="K343" s="268">
        <f>TBL_Roofing6730[[#This Row],[Single property]]+TBL_Roofing6730[[#This Row],[51+ properties]]+TBL_Roofing6730[[#This Row],[26-50 properties]]+TBL_Roofing6730[[#This Row],[11-25 properties]]+TBL_Roofing6730[[#This Row],[2-10 properties]]</f>
        <v>141489.1</v>
      </c>
      <c r="L343" s="285"/>
      <c r="M343" s="286"/>
      <c r="N343" s="286"/>
      <c r="O343" s="286"/>
      <c r="P343" s="286"/>
      <c r="Q343" s="286"/>
      <c r="R343" s="286"/>
      <c r="S343" s="286"/>
      <c r="T343" s="286"/>
      <c r="U343" s="286"/>
      <c r="V343" s="286"/>
      <c r="W343" s="286"/>
    </row>
    <row r="344" spans="1:23" s="71" customFormat="1" ht="15" thickBot="1">
      <c r="A344" s="265" t="s">
        <v>823</v>
      </c>
      <c r="B344" s="266" t="s">
        <v>812</v>
      </c>
      <c r="C344" s="266"/>
      <c r="D344" s="266" t="s">
        <v>821</v>
      </c>
      <c r="E344" s="266" t="s">
        <v>824</v>
      </c>
      <c r="F344" s="511">
        <v>11790.76</v>
      </c>
      <c r="G344" s="511">
        <v>11790.76</v>
      </c>
      <c r="H344" s="511">
        <v>11790.76</v>
      </c>
      <c r="I344" s="511">
        <v>11790.76</v>
      </c>
      <c r="J344" s="511">
        <v>11790.76</v>
      </c>
      <c r="K344" s="268">
        <f>TBL_Roofing6730[[#This Row],[Single property]]+TBL_Roofing6730[[#This Row],[51+ properties]]+TBL_Roofing6730[[#This Row],[26-50 properties]]+TBL_Roofing6730[[#This Row],[11-25 properties]]+TBL_Roofing6730[[#This Row],[2-10 properties]]</f>
        <v>58953.8</v>
      </c>
      <c r="L344" s="269"/>
      <c r="M344" s="267"/>
      <c r="N344" s="267"/>
      <c r="O344" s="267"/>
      <c r="P344" s="267"/>
      <c r="Q344" s="267"/>
      <c r="R344" s="267"/>
      <c r="S344" s="267"/>
      <c r="T344" s="267"/>
      <c r="U344" s="267"/>
      <c r="V344" s="267"/>
      <c r="W344" s="270"/>
    </row>
    <row r="345" spans="1:23" s="71" customFormat="1" ht="15" thickBot="1">
      <c r="A345" s="271" t="s">
        <v>823</v>
      </c>
      <c r="B345" s="272" t="s">
        <v>812</v>
      </c>
      <c r="C345" s="272"/>
      <c r="D345" s="272" t="s">
        <v>821</v>
      </c>
      <c r="E345" s="272" t="s">
        <v>825</v>
      </c>
      <c r="F345" s="512">
        <v>14148.91</v>
      </c>
      <c r="G345" s="512">
        <v>14148.91</v>
      </c>
      <c r="H345" s="512">
        <v>14148.91</v>
      </c>
      <c r="I345" s="512">
        <v>14148.91</v>
      </c>
      <c r="J345" s="512">
        <v>14148.91</v>
      </c>
      <c r="K345" s="268">
        <f>TBL_Roofing6730[[#This Row],[Single property]]+TBL_Roofing6730[[#This Row],[51+ properties]]+TBL_Roofing6730[[#This Row],[26-50 properties]]+TBL_Roofing6730[[#This Row],[11-25 properties]]+TBL_Roofing6730[[#This Row],[2-10 properties]]</f>
        <v>70744.55</v>
      </c>
      <c r="L345" s="273"/>
      <c r="M345" s="274"/>
      <c r="N345" s="274"/>
      <c r="O345" s="274"/>
      <c r="P345" s="274"/>
      <c r="Q345" s="274"/>
      <c r="R345" s="274"/>
      <c r="S345" s="274"/>
      <c r="T345" s="274"/>
      <c r="U345" s="274"/>
      <c r="V345" s="274"/>
      <c r="W345" s="275"/>
    </row>
    <row r="346" spans="1:23" s="71" customFormat="1" ht="15" thickBot="1">
      <c r="A346" s="271" t="s">
        <v>823</v>
      </c>
      <c r="B346" s="272" t="s">
        <v>812</v>
      </c>
      <c r="C346" s="272"/>
      <c r="D346" s="272" t="s">
        <v>821</v>
      </c>
      <c r="E346" s="272" t="s">
        <v>826</v>
      </c>
      <c r="F346" s="512">
        <v>18865.21</v>
      </c>
      <c r="G346" s="512">
        <v>18865.21</v>
      </c>
      <c r="H346" s="512">
        <v>18865.21</v>
      </c>
      <c r="I346" s="512">
        <v>18865.21</v>
      </c>
      <c r="J346" s="512">
        <v>18865.21</v>
      </c>
      <c r="K346" s="268">
        <f>TBL_Roofing6730[[#This Row],[Single property]]+TBL_Roofing6730[[#This Row],[51+ properties]]+TBL_Roofing6730[[#This Row],[26-50 properties]]+TBL_Roofing6730[[#This Row],[11-25 properties]]+TBL_Roofing6730[[#This Row],[2-10 properties]]</f>
        <v>94326.049999999988</v>
      </c>
      <c r="L346" s="273"/>
      <c r="M346" s="274"/>
      <c r="N346" s="274"/>
      <c r="O346" s="274"/>
      <c r="P346" s="274"/>
      <c r="Q346" s="274"/>
      <c r="R346" s="274"/>
      <c r="S346" s="274"/>
      <c r="T346" s="274"/>
      <c r="U346" s="274"/>
      <c r="V346" s="274"/>
      <c r="W346" s="275"/>
    </row>
    <row r="347" spans="1:23" s="71" customFormat="1" ht="15" thickBot="1">
      <c r="A347" s="271" t="s">
        <v>823</v>
      </c>
      <c r="B347" s="272" t="s">
        <v>812</v>
      </c>
      <c r="C347" s="272"/>
      <c r="D347" s="272" t="s">
        <v>821</v>
      </c>
      <c r="E347" s="272" t="s">
        <v>827</v>
      </c>
      <c r="F347" s="512">
        <v>23581.52</v>
      </c>
      <c r="G347" s="512">
        <v>23581.52</v>
      </c>
      <c r="H347" s="512">
        <v>23581.52</v>
      </c>
      <c r="I347" s="512">
        <v>23581.52</v>
      </c>
      <c r="J347" s="512">
        <v>23581.52</v>
      </c>
      <c r="K347" s="268">
        <f>TBL_Roofing6730[[#This Row],[Single property]]+TBL_Roofing6730[[#This Row],[51+ properties]]+TBL_Roofing6730[[#This Row],[26-50 properties]]+TBL_Roofing6730[[#This Row],[11-25 properties]]+TBL_Roofing6730[[#This Row],[2-10 properties]]</f>
        <v>117907.6</v>
      </c>
      <c r="L347" s="273"/>
      <c r="M347" s="274"/>
      <c r="N347" s="274"/>
      <c r="O347" s="274"/>
      <c r="P347" s="274"/>
      <c r="Q347" s="274"/>
      <c r="R347" s="274"/>
      <c r="S347" s="274"/>
      <c r="T347" s="274"/>
      <c r="U347" s="274"/>
      <c r="V347" s="274"/>
      <c r="W347" s="275"/>
    </row>
    <row r="348" spans="1:23" s="71" customFormat="1" ht="15" thickBot="1">
      <c r="A348" s="281" t="s">
        <v>823</v>
      </c>
      <c r="B348" s="282" t="s">
        <v>812</v>
      </c>
      <c r="C348" s="282"/>
      <c r="D348" s="282" t="s">
        <v>821</v>
      </c>
      <c r="E348" s="282" t="s">
        <v>828</v>
      </c>
      <c r="F348" s="514">
        <v>28297.82</v>
      </c>
      <c r="G348" s="514">
        <v>28297.82</v>
      </c>
      <c r="H348" s="514">
        <v>28297.82</v>
      </c>
      <c r="I348" s="514">
        <v>28297.82</v>
      </c>
      <c r="J348" s="514">
        <v>28297.82</v>
      </c>
      <c r="K348" s="268">
        <f>TBL_Roofing6730[[#This Row],[Single property]]+TBL_Roofing6730[[#This Row],[51+ properties]]+TBL_Roofing6730[[#This Row],[26-50 properties]]+TBL_Roofing6730[[#This Row],[11-25 properties]]+TBL_Roofing6730[[#This Row],[2-10 properties]]</f>
        <v>141489.1</v>
      </c>
      <c r="L348" s="278"/>
      <c r="M348" s="279"/>
      <c r="N348" s="279"/>
      <c r="O348" s="279"/>
      <c r="P348" s="279"/>
      <c r="Q348" s="279"/>
      <c r="R348" s="279"/>
      <c r="S348" s="279"/>
      <c r="T348" s="279"/>
      <c r="U348" s="279"/>
      <c r="V348" s="279"/>
      <c r="W348" s="280"/>
    </row>
    <row r="349" spans="1:23" s="71" customFormat="1" ht="15" thickBot="1">
      <c r="A349" s="283" t="s">
        <v>823</v>
      </c>
      <c r="B349" s="284" t="s">
        <v>813</v>
      </c>
      <c r="C349" s="284"/>
      <c r="D349" s="284" t="s">
        <v>821</v>
      </c>
      <c r="E349" s="284" t="s">
        <v>824</v>
      </c>
      <c r="F349" s="515">
        <v>11790.76</v>
      </c>
      <c r="G349" s="515">
        <v>11790.76</v>
      </c>
      <c r="H349" s="515">
        <v>11790.76</v>
      </c>
      <c r="I349" s="515">
        <v>11790.76</v>
      </c>
      <c r="J349" s="515">
        <v>11790.76</v>
      </c>
      <c r="K349" s="268">
        <f>TBL_Roofing6730[[#This Row],[Single property]]+TBL_Roofing6730[[#This Row],[51+ properties]]+TBL_Roofing6730[[#This Row],[26-50 properties]]+TBL_Roofing6730[[#This Row],[11-25 properties]]+TBL_Roofing6730[[#This Row],[2-10 properties]]</f>
        <v>58953.8</v>
      </c>
      <c r="L349" s="273"/>
      <c r="M349" s="274"/>
      <c r="N349" s="274"/>
      <c r="O349" s="274"/>
      <c r="P349" s="274"/>
      <c r="Q349" s="274"/>
      <c r="R349" s="274"/>
      <c r="S349" s="274"/>
      <c r="T349" s="274"/>
      <c r="U349" s="274"/>
      <c r="V349" s="274"/>
      <c r="W349" s="274"/>
    </row>
    <row r="350" spans="1:23" s="71" customFormat="1" ht="15" thickBot="1">
      <c r="A350" s="271" t="s">
        <v>823</v>
      </c>
      <c r="B350" s="272" t="s">
        <v>813</v>
      </c>
      <c r="C350" s="272"/>
      <c r="D350" s="272" t="s">
        <v>821</v>
      </c>
      <c r="E350" s="272" t="s">
        <v>825</v>
      </c>
      <c r="F350" s="512">
        <v>14148.91</v>
      </c>
      <c r="G350" s="512">
        <v>14148.91</v>
      </c>
      <c r="H350" s="512">
        <v>14148.91</v>
      </c>
      <c r="I350" s="512">
        <v>14148.91</v>
      </c>
      <c r="J350" s="512">
        <v>14148.91</v>
      </c>
      <c r="K350" s="268">
        <f>TBL_Roofing6730[[#This Row],[Single property]]+TBL_Roofing6730[[#This Row],[51+ properties]]+TBL_Roofing6730[[#This Row],[26-50 properties]]+TBL_Roofing6730[[#This Row],[11-25 properties]]+TBL_Roofing6730[[#This Row],[2-10 properties]]</f>
        <v>70744.55</v>
      </c>
      <c r="L350" s="273"/>
      <c r="M350" s="274"/>
      <c r="N350" s="274"/>
      <c r="O350" s="274"/>
      <c r="P350" s="274"/>
      <c r="Q350" s="274"/>
      <c r="R350" s="274"/>
      <c r="S350" s="274"/>
      <c r="T350" s="274"/>
      <c r="U350" s="274"/>
      <c r="V350" s="274"/>
      <c r="W350" s="274"/>
    </row>
    <row r="351" spans="1:23" s="71" customFormat="1" ht="15" thickBot="1">
      <c r="A351" s="271" t="s">
        <v>823</v>
      </c>
      <c r="B351" s="272" t="s">
        <v>813</v>
      </c>
      <c r="C351" s="272"/>
      <c r="D351" s="272" t="s">
        <v>821</v>
      </c>
      <c r="E351" s="272" t="s">
        <v>826</v>
      </c>
      <c r="F351" s="512">
        <v>18865.21</v>
      </c>
      <c r="G351" s="512">
        <v>18865.21</v>
      </c>
      <c r="H351" s="512">
        <v>18865.21</v>
      </c>
      <c r="I351" s="512">
        <v>18865.21</v>
      </c>
      <c r="J351" s="512">
        <v>18865.21</v>
      </c>
      <c r="K351" s="268">
        <f>TBL_Roofing6730[[#This Row],[Single property]]+TBL_Roofing6730[[#This Row],[51+ properties]]+TBL_Roofing6730[[#This Row],[26-50 properties]]+TBL_Roofing6730[[#This Row],[11-25 properties]]+TBL_Roofing6730[[#This Row],[2-10 properties]]</f>
        <v>94326.049999999988</v>
      </c>
      <c r="L351" s="273"/>
      <c r="M351" s="274"/>
      <c r="N351" s="274"/>
      <c r="O351" s="274"/>
      <c r="P351" s="274"/>
      <c r="Q351" s="274"/>
      <c r="R351" s="274"/>
      <c r="S351" s="274"/>
      <c r="T351" s="274"/>
      <c r="U351" s="274"/>
      <c r="V351" s="274"/>
      <c r="W351" s="274"/>
    </row>
    <row r="352" spans="1:23" s="71" customFormat="1" ht="15" thickBot="1">
      <c r="A352" s="271" t="s">
        <v>823</v>
      </c>
      <c r="B352" s="272" t="s">
        <v>813</v>
      </c>
      <c r="C352" s="272"/>
      <c r="D352" s="272" t="s">
        <v>821</v>
      </c>
      <c r="E352" s="272" t="s">
        <v>827</v>
      </c>
      <c r="F352" s="512">
        <v>23581.52</v>
      </c>
      <c r="G352" s="512">
        <v>23581.52</v>
      </c>
      <c r="H352" s="512">
        <v>23581.52</v>
      </c>
      <c r="I352" s="512">
        <v>23581.52</v>
      </c>
      <c r="J352" s="512">
        <v>23581.52</v>
      </c>
      <c r="K352" s="268">
        <f>TBL_Roofing6730[[#This Row],[Single property]]+TBL_Roofing6730[[#This Row],[51+ properties]]+TBL_Roofing6730[[#This Row],[26-50 properties]]+TBL_Roofing6730[[#This Row],[11-25 properties]]+TBL_Roofing6730[[#This Row],[2-10 properties]]</f>
        <v>117907.6</v>
      </c>
      <c r="L352" s="273"/>
      <c r="M352" s="274"/>
      <c r="N352" s="274"/>
      <c r="O352" s="274"/>
      <c r="P352" s="274"/>
      <c r="Q352" s="274"/>
      <c r="R352" s="274"/>
      <c r="S352" s="274"/>
      <c r="T352" s="274"/>
      <c r="U352" s="274"/>
      <c r="V352" s="274"/>
      <c r="W352" s="274"/>
    </row>
    <row r="353" spans="1:23" s="71" customFormat="1" ht="15" thickBot="1">
      <c r="A353" s="276" t="s">
        <v>823</v>
      </c>
      <c r="B353" s="277" t="s">
        <v>813</v>
      </c>
      <c r="C353" s="277"/>
      <c r="D353" s="277" t="s">
        <v>821</v>
      </c>
      <c r="E353" s="277" t="s">
        <v>828</v>
      </c>
      <c r="F353" s="513">
        <v>28297.82</v>
      </c>
      <c r="G353" s="513">
        <v>28297.82</v>
      </c>
      <c r="H353" s="513">
        <v>28297.82</v>
      </c>
      <c r="I353" s="513">
        <v>28297.82</v>
      </c>
      <c r="J353" s="513">
        <v>28297.82</v>
      </c>
      <c r="K353" s="268">
        <f>TBL_Roofing6730[[#This Row],[Single property]]+TBL_Roofing6730[[#This Row],[51+ properties]]+TBL_Roofing6730[[#This Row],[26-50 properties]]+TBL_Roofing6730[[#This Row],[11-25 properties]]+TBL_Roofing6730[[#This Row],[2-10 properties]]</f>
        <v>141489.1</v>
      </c>
      <c r="L353" s="285"/>
      <c r="M353" s="286"/>
      <c r="N353" s="286"/>
      <c r="O353" s="286"/>
      <c r="P353" s="286"/>
      <c r="Q353" s="286"/>
      <c r="R353" s="286"/>
      <c r="S353" s="286"/>
      <c r="T353" s="286"/>
      <c r="U353" s="286"/>
      <c r="V353" s="286"/>
      <c r="W353" s="286"/>
    </row>
    <row r="354" spans="1:23" s="71" customFormat="1" ht="15" thickBot="1">
      <c r="A354" s="265" t="s">
        <v>823</v>
      </c>
      <c r="B354" s="266" t="s">
        <v>814</v>
      </c>
      <c r="C354" s="266"/>
      <c r="D354" s="266" t="s">
        <v>821</v>
      </c>
      <c r="E354" s="266" t="s">
        <v>824</v>
      </c>
      <c r="F354" s="511">
        <v>11790.76</v>
      </c>
      <c r="G354" s="511">
        <v>11790.76</v>
      </c>
      <c r="H354" s="511">
        <v>11790.76</v>
      </c>
      <c r="I354" s="511">
        <v>11790.76</v>
      </c>
      <c r="J354" s="511">
        <v>11790.76</v>
      </c>
      <c r="K354" s="268">
        <f>TBL_Roofing6730[[#This Row],[Single property]]+TBL_Roofing6730[[#This Row],[51+ properties]]+TBL_Roofing6730[[#This Row],[26-50 properties]]+TBL_Roofing6730[[#This Row],[11-25 properties]]+TBL_Roofing6730[[#This Row],[2-10 properties]]</f>
        <v>58953.8</v>
      </c>
      <c r="L354" s="269"/>
      <c r="M354" s="267"/>
      <c r="N354" s="267"/>
      <c r="O354" s="267"/>
      <c r="P354" s="267"/>
      <c r="Q354" s="267"/>
      <c r="R354" s="267"/>
      <c r="S354" s="267"/>
      <c r="T354" s="267"/>
      <c r="U354" s="267"/>
      <c r="V354" s="267"/>
      <c r="W354" s="270"/>
    </row>
    <row r="355" spans="1:23" s="71" customFormat="1" ht="15" thickBot="1">
      <c r="A355" s="271" t="s">
        <v>823</v>
      </c>
      <c r="B355" s="272" t="s">
        <v>814</v>
      </c>
      <c r="C355" s="272"/>
      <c r="D355" s="272" t="s">
        <v>821</v>
      </c>
      <c r="E355" s="272" t="s">
        <v>825</v>
      </c>
      <c r="F355" s="512">
        <v>14148.91</v>
      </c>
      <c r="G355" s="512">
        <v>14148.91</v>
      </c>
      <c r="H355" s="512">
        <v>14148.91</v>
      </c>
      <c r="I355" s="512">
        <v>14148.91</v>
      </c>
      <c r="J355" s="512">
        <v>14148.91</v>
      </c>
      <c r="K355" s="268">
        <f>TBL_Roofing6730[[#This Row],[Single property]]+TBL_Roofing6730[[#This Row],[51+ properties]]+TBL_Roofing6730[[#This Row],[26-50 properties]]+TBL_Roofing6730[[#This Row],[11-25 properties]]+TBL_Roofing6730[[#This Row],[2-10 properties]]</f>
        <v>70744.55</v>
      </c>
      <c r="L355" s="273"/>
      <c r="M355" s="274"/>
      <c r="N355" s="274"/>
      <c r="O355" s="274"/>
      <c r="P355" s="274"/>
      <c r="Q355" s="274"/>
      <c r="R355" s="274"/>
      <c r="S355" s="274"/>
      <c r="T355" s="274"/>
      <c r="U355" s="274"/>
      <c r="V355" s="274"/>
      <c r="W355" s="275"/>
    </row>
    <row r="356" spans="1:23" s="71" customFormat="1" ht="15" thickBot="1">
      <c r="A356" s="271" t="s">
        <v>823</v>
      </c>
      <c r="B356" s="272" t="s">
        <v>814</v>
      </c>
      <c r="C356" s="272"/>
      <c r="D356" s="272" t="s">
        <v>821</v>
      </c>
      <c r="E356" s="272" t="s">
        <v>826</v>
      </c>
      <c r="F356" s="512">
        <v>18865.21</v>
      </c>
      <c r="G356" s="512">
        <v>18865.21</v>
      </c>
      <c r="H356" s="512">
        <v>18865.21</v>
      </c>
      <c r="I356" s="512">
        <v>18865.21</v>
      </c>
      <c r="J356" s="512">
        <v>18865.21</v>
      </c>
      <c r="K356" s="268">
        <f>TBL_Roofing6730[[#This Row],[Single property]]+TBL_Roofing6730[[#This Row],[51+ properties]]+TBL_Roofing6730[[#This Row],[26-50 properties]]+TBL_Roofing6730[[#This Row],[11-25 properties]]+TBL_Roofing6730[[#This Row],[2-10 properties]]</f>
        <v>94326.049999999988</v>
      </c>
      <c r="L356" s="273"/>
      <c r="M356" s="274"/>
      <c r="N356" s="274"/>
      <c r="O356" s="274"/>
      <c r="P356" s="274"/>
      <c r="Q356" s="274"/>
      <c r="R356" s="274"/>
      <c r="S356" s="274"/>
      <c r="T356" s="274"/>
      <c r="U356" s="274"/>
      <c r="V356" s="274"/>
      <c r="W356" s="275"/>
    </row>
    <row r="357" spans="1:23" s="71" customFormat="1" ht="15" thickBot="1">
      <c r="A357" s="271" t="s">
        <v>823</v>
      </c>
      <c r="B357" s="272" t="s">
        <v>814</v>
      </c>
      <c r="C357" s="272"/>
      <c r="D357" s="272" t="s">
        <v>821</v>
      </c>
      <c r="E357" s="272" t="s">
        <v>827</v>
      </c>
      <c r="F357" s="512">
        <v>23581.52</v>
      </c>
      <c r="G357" s="512">
        <v>23581.52</v>
      </c>
      <c r="H357" s="512">
        <v>23581.52</v>
      </c>
      <c r="I357" s="512">
        <v>23581.52</v>
      </c>
      <c r="J357" s="512">
        <v>23581.52</v>
      </c>
      <c r="K357" s="268">
        <f>TBL_Roofing6730[[#This Row],[Single property]]+TBL_Roofing6730[[#This Row],[51+ properties]]+TBL_Roofing6730[[#This Row],[26-50 properties]]+TBL_Roofing6730[[#This Row],[11-25 properties]]+TBL_Roofing6730[[#This Row],[2-10 properties]]</f>
        <v>117907.6</v>
      </c>
      <c r="L357" s="273"/>
      <c r="M357" s="274"/>
      <c r="N357" s="274"/>
      <c r="O357" s="274"/>
      <c r="P357" s="274"/>
      <c r="Q357" s="274"/>
      <c r="R357" s="274"/>
      <c r="S357" s="274"/>
      <c r="T357" s="274"/>
      <c r="U357" s="274"/>
      <c r="V357" s="274"/>
      <c r="W357" s="275"/>
    </row>
    <row r="358" spans="1:23" s="71" customFormat="1" ht="15" thickBot="1">
      <c r="A358" s="281" t="s">
        <v>823</v>
      </c>
      <c r="B358" s="282" t="s">
        <v>814</v>
      </c>
      <c r="C358" s="282"/>
      <c r="D358" s="282" t="s">
        <v>821</v>
      </c>
      <c r="E358" s="282" t="s">
        <v>828</v>
      </c>
      <c r="F358" s="514">
        <v>28297.82</v>
      </c>
      <c r="G358" s="514">
        <v>28297.82</v>
      </c>
      <c r="H358" s="514">
        <v>28297.82</v>
      </c>
      <c r="I358" s="514">
        <v>28297.82</v>
      </c>
      <c r="J358" s="514">
        <v>28297.82</v>
      </c>
      <c r="K358" s="268">
        <f>TBL_Roofing6730[[#This Row],[Single property]]+TBL_Roofing6730[[#This Row],[51+ properties]]+TBL_Roofing6730[[#This Row],[26-50 properties]]+TBL_Roofing6730[[#This Row],[11-25 properties]]+TBL_Roofing6730[[#This Row],[2-10 properties]]</f>
        <v>141489.1</v>
      </c>
      <c r="L358" s="278"/>
      <c r="M358" s="279"/>
      <c r="N358" s="279"/>
      <c r="O358" s="279"/>
      <c r="P358" s="279"/>
      <c r="Q358" s="279"/>
      <c r="R358" s="279"/>
      <c r="S358" s="279"/>
      <c r="T358" s="279"/>
      <c r="U358" s="279"/>
      <c r="V358" s="279"/>
      <c r="W358" s="280"/>
    </row>
    <row r="359" spans="1:23" s="71" customFormat="1" ht="15" thickBot="1">
      <c r="A359" s="283" t="s">
        <v>823</v>
      </c>
      <c r="B359" s="284" t="s">
        <v>815</v>
      </c>
      <c r="C359" s="284"/>
      <c r="D359" s="284" t="s">
        <v>821</v>
      </c>
      <c r="E359" s="284" t="s">
        <v>824</v>
      </c>
      <c r="F359" s="515">
        <v>11790.76</v>
      </c>
      <c r="G359" s="515">
        <v>11790.76</v>
      </c>
      <c r="H359" s="515">
        <v>11790.76</v>
      </c>
      <c r="I359" s="515">
        <v>11790.76</v>
      </c>
      <c r="J359" s="515">
        <v>11790.76</v>
      </c>
      <c r="K359" s="268">
        <f>TBL_Roofing6730[[#This Row],[Single property]]+TBL_Roofing6730[[#This Row],[51+ properties]]+TBL_Roofing6730[[#This Row],[26-50 properties]]+TBL_Roofing6730[[#This Row],[11-25 properties]]+TBL_Roofing6730[[#This Row],[2-10 properties]]</f>
        <v>58953.8</v>
      </c>
      <c r="L359" s="269"/>
      <c r="M359" s="267"/>
      <c r="N359" s="267"/>
      <c r="O359" s="267"/>
      <c r="P359" s="267"/>
      <c r="Q359" s="267"/>
      <c r="R359" s="267"/>
      <c r="S359" s="267"/>
      <c r="T359" s="267"/>
      <c r="U359" s="267"/>
      <c r="V359" s="267"/>
      <c r="W359" s="270"/>
    </row>
    <row r="360" spans="1:23" s="71" customFormat="1" ht="15" thickBot="1">
      <c r="A360" s="271" t="s">
        <v>823</v>
      </c>
      <c r="B360" s="272" t="s">
        <v>815</v>
      </c>
      <c r="C360" s="272"/>
      <c r="D360" s="272" t="s">
        <v>821</v>
      </c>
      <c r="E360" s="272" t="s">
        <v>825</v>
      </c>
      <c r="F360" s="512">
        <v>14148.91</v>
      </c>
      <c r="G360" s="512">
        <v>14148.91</v>
      </c>
      <c r="H360" s="512">
        <v>14148.91</v>
      </c>
      <c r="I360" s="512">
        <v>14148.91</v>
      </c>
      <c r="J360" s="512">
        <v>14148.91</v>
      </c>
      <c r="K360" s="268">
        <f>TBL_Roofing6730[[#This Row],[Single property]]+TBL_Roofing6730[[#This Row],[51+ properties]]+TBL_Roofing6730[[#This Row],[26-50 properties]]+TBL_Roofing6730[[#This Row],[11-25 properties]]+TBL_Roofing6730[[#This Row],[2-10 properties]]</f>
        <v>70744.55</v>
      </c>
      <c r="L360" s="273"/>
      <c r="M360" s="274"/>
      <c r="N360" s="274"/>
      <c r="O360" s="274"/>
      <c r="P360" s="274"/>
      <c r="Q360" s="274"/>
      <c r="R360" s="274"/>
      <c r="S360" s="274"/>
      <c r="T360" s="274"/>
      <c r="U360" s="274"/>
      <c r="V360" s="274"/>
      <c r="W360" s="275"/>
    </row>
    <row r="361" spans="1:23" s="71" customFormat="1" ht="15" thickBot="1">
      <c r="A361" s="271" t="s">
        <v>823</v>
      </c>
      <c r="B361" s="272" t="s">
        <v>815</v>
      </c>
      <c r="C361" s="272"/>
      <c r="D361" s="272" t="s">
        <v>821</v>
      </c>
      <c r="E361" s="272" t="s">
        <v>826</v>
      </c>
      <c r="F361" s="512">
        <v>18865.21</v>
      </c>
      <c r="G361" s="512">
        <v>18865.21</v>
      </c>
      <c r="H361" s="512">
        <v>18865.21</v>
      </c>
      <c r="I361" s="512">
        <v>18865.21</v>
      </c>
      <c r="J361" s="512">
        <v>18865.21</v>
      </c>
      <c r="K361" s="268">
        <f>TBL_Roofing6730[[#This Row],[Single property]]+TBL_Roofing6730[[#This Row],[51+ properties]]+TBL_Roofing6730[[#This Row],[26-50 properties]]+TBL_Roofing6730[[#This Row],[11-25 properties]]+TBL_Roofing6730[[#This Row],[2-10 properties]]</f>
        <v>94326.049999999988</v>
      </c>
      <c r="L361" s="273"/>
      <c r="M361" s="274"/>
      <c r="N361" s="274"/>
      <c r="O361" s="274"/>
      <c r="P361" s="274"/>
      <c r="Q361" s="274"/>
      <c r="R361" s="274"/>
      <c r="S361" s="274"/>
      <c r="T361" s="274"/>
      <c r="U361" s="274"/>
      <c r="V361" s="274"/>
      <c r="W361" s="275"/>
    </row>
    <row r="362" spans="1:23" s="71" customFormat="1" ht="15" thickBot="1">
      <c r="A362" s="271" t="s">
        <v>823</v>
      </c>
      <c r="B362" s="272" t="s">
        <v>815</v>
      </c>
      <c r="C362" s="272"/>
      <c r="D362" s="272" t="s">
        <v>821</v>
      </c>
      <c r="E362" s="272" t="s">
        <v>827</v>
      </c>
      <c r="F362" s="512">
        <v>23581.52</v>
      </c>
      <c r="G362" s="512">
        <v>23581.52</v>
      </c>
      <c r="H362" s="512">
        <v>23581.52</v>
      </c>
      <c r="I362" s="512">
        <v>23581.52</v>
      </c>
      <c r="J362" s="512">
        <v>23581.52</v>
      </c>
      <c r="K362" s="268">
        <f>TBL_Roofing6730[[#This Row],[Single property]]+TBL_Roofing6730[[#This Row],[51+ properties]]+TBL_Roofing6730[[#This Row],[26-50 properties]]+TBL_Roofing6730[[#This Row],[11-25 properties]]+TBL_Roofing6730[[#This Row],[2-10 properties]]</f>
        <v>117907.6</v>
      </c>
      <c r="L362" s="273"/>
      <c r="M362" s="274"/>
      <c r="N362" s="274"/>
      <c r="O362" s="274"/>
      <c r="P362" s="274"/>
      <c r="Q362" s="274"/>
      <c r="R362" s="274"/>
      <c r="S362" s="274"/>
      <c r="T362" s="274"/>
      <c r="U362" s="274"/>
      <c r="V362" s="274"/>
      <c r="W362" s="275"/>
    </row>
    <row r="363" spans="1:23" s="71" customFormat="1" ht="15" thickBot="1">
      <c r="A363" s="276" t="s">
        <v>823</v>
      </c>
      <c r="B363" s="277" t="s">
        <v>815</v>
      </c>
      <c r="C363" s="277"/>
      <c r="D363" s="277" t="s">
        <v>821</v>
      </c>
      <c r="E363" s="277" t="s">
        <v>828</v>
      </c>
      <c r="F363" s="513">
        <v>28297.82</v>
      </c>
      <c r="G363" s="513">
        <v>28297.82</v>
      </c>
      <c r="H363" s="513">
        <v>28297.82</v>
      </c>
      <c r="I363" s="513">
        <v>28297.82</v>
      </c>
      <c r="J363" s="513">
        <v>28297.82</v>
      </c>
      <c r="K363" s="268">
        <f>TBL_Roofing6730[[#This Row],[Single property]]+TBL_Roofing6730[[#This Row],[51+ properties]]+TBL_Roofing6730[[#This Row],[26-50 properties]]+TBL_Roofing6730[[#This Row],[11-25 properties]]+TBL_Roofing6730[[#This Row],[2-10 properties]]</f>
        <v>141489.1</v>
      </c>
      <c r="L363" s="278"/>
      <c r="M363" s="279"/>
      <c r="N363" s="279"/>
      <c r="O363" s="279"/>
      <c r="P363" s="279"/>
      <c r="Q363" s="279"/>
      <c r="R363" s="279"/>
      <c r="S363" s="279"/>
      <c r="T363" s="279"/>
      <c r="U363" s="279"/>
      <c r="V363" s="279"/>
      <c r="W363" s="280"/>
    </row>
    <row r="364" spans="1:23" s="71" customFormat="1" ht="15" thickBot="1">
      <c r="A364" s="265" t="s">
        <v>823</v>
      </c>
      <c r="B364" s="266" t="s">
        <v>816</v>
      </c>
      <c r="C364" s="266"/>
      <c r="D364" s="266" t="s">
        <v>821</v>
      </c>
      <c r="E364" s="266" t="s">
        <v>824</v>
      </c>
      <c r="F364" s="511">
        <v>11790.76</v>
      </c>
      <c r="G364" s="511">
        <v>11790.76</v>
      </c>
      <c r="H364" s="511">
        <v>11790.76</v>
      </c>
      <c r="I364" s="511">
        <v>11790.76</v>
      </c>
      <c r="J364" s="511">
        <v>11790.76</v>
      </c>
      <c r="K364" s="268">
        <f>TBL_Roofing6730[[#This Row],[Single property]]+TBL_Roofing6730[[#This Row],[51+ properties]]+TBL_Roofing6730[[#This Row],[26-50 properties]]+TBL_Roofing6730[[#This Row],[11-25 properties]]+TBL_Roofing6730[[#This Row],[2-10 properties]]</f>
        <v>58953.8</v>
      </c>
      <c r="L364" s="269"/>
      <c r="M364" s="267"/>
      <c r="N364" s="267"/>
      <c r="O364" s="267"/>
      <c r="P364" s="267"/>
      <c r="Q364" s="267"/>
      <c r="R364" s="267"/>
      <c r="S364" s="267"/>
      <c r="T364" s="267"/>
      <c r="U364" s="267"/>
      <c r="V364" s="267"/>
      <c r="W364" s="270"/>
    </row>
    <row r="365" spans="1:23" s="71" customFormat="1" ht="15" thickBot="1">
      <c r="A365" s="271" t="s">
        <v>823</v>
      </c>
      <c r="B365" s="272" t="s">
        <v>816</v>
      </c>
      <c r="C365" s="272"/>
      <c r="D365" s="272" t="s">
        <v>821</v>
      </c>
      <c r="E365" s="272" t="s">
        <v>825</v>
      </c>
      <c r="F365" s="512">
        <v>14148.91</v>
      </c>
      <c r="G365" s="512">
        <v>14148.91</v>
      </c>
      <c r="H365" s="512">
        <v>14148.91</v>
      </c>
      <c r="I365" s="512">
        <v>14148.91</v>
      </c>
      <c r="J365" s="512">
        <v>14148.91</v>
      </c>
      <c r="K365" s="268">
        <f>TBL_Roofing6730[[#This Row],[Single property]]+TBL_Roofing6730[[#This Row],[51+ properties]]+TBL_Roofing6730[[#This Row],[26-50 properties]]+TBL_Roofing6730[[#This Row],[11-25 properties]]+TBL_Roofing6730[[#This Row],[2-10 properties]]</f>
        <v>70744.55</v>
      </c>
      <c r="L365" s="273"/>
      <c r="M365" s="274"/>
      <c r="N365" s="274"/>
      <c r="O365" s="274"/>
      <c r="P365" s="274"/>
      <c r="Q365" s="274"/>
      <c r="R365" s="274"/>
      <c r="S365" s="274"/>
      <c r="T365" s="274"/>
      <c r="U365" s="274"/>
      <c r="V365" s="274"/>
      <c r="W365" s="275"/>
    </row>
    <row r="366" spans="1:23" s="71" customFormat="1" ht="15" thickBot="1">
      <c r="A366" s="271" t="s">
        <v>823</v>
      </c>
      <c r="B366" s="272" t="s">
        <v>816</v>
      </c>
      <c r="C366" s="272"/>
      <c r="D366" s="272" t="s">
        <v>821</v>
      </c>
      <c r="E366" s="272" t="s">
        <v>826</v>
      </c>
      <c r="F366" s="512">
        <v>18865.21</v>
      </c>
      <c r="G366" s="512">
        <v>18865.21</v>
      </c>
      <c r="H366" s="512">
        <v>18865.21</v>
      </c>
      <c r="I366" s="512">
        <v>18865.21</v>
      </c>
      <c r="J366" s="512">
        <v>18865.21</v>
      </c>
      <c r="K366" s="268">
        <f>TBL_Roofing6730[[#This Row],[Single property]]+TBL_Roofing6730[[#This Row],[51+ properties]]+TBL_Roofing6730[[#This Row],[26-50 properties]]+TBL_Roofing6730[[#This Row],[11-25 properties]]+TBL_Roofing6730[[#This Row],[2-10 properties]]</f>
        <v>94326.049999999988</v>
      </c>
      <c r="L366" s="273"/>
      <c r="M366" s="274"/>
      <c r="N366" s="274"/>
      <c r="O366" s="274"/>
      <c r="P366" s="274"/>
      <c r="Q366" s="274"/>
      <c r="R366" s="274"/>
      <c r="S366" s="274"/>
      <c r="T366" s="274"/>
      <c r="U366" s="274"/>
      <c r="V366" s="274"/>
      <c r="W366" s="275"/>
    </row>
    <row r="367" spans="1:23" s="71" customFormat="1" ht="15" thickBot="1">
      <c r="A367" s="271" t="s">
        <v>823</v>
      </c>
      <c r="B367" s="272" t="s">
        <v>816</v>
      </c>
      <c r="C367" s="272"/>
      <c r="D367" s="272" t="s">
        <v>821</v>
      </c>
      <c r="E367" s="272" t="s">
        <v>827</v>
      </c>
      <c r="F367" s="512">
        <v>23581.52</v>
      </c>
      <c r="G367" s="512">
        <v>23581.52</v>
      </c>
      <c r="H367" s="512">
        <v>23581.52</v>
      </c>
      <c r="I367" s="512">
        <v>23581.52</v>
      </c>
      <c r="J367" s="512">
        <v>23581.52</v>
      </c>
      <c r="K367" s="268">
        <f>TBL_Roofing6730[[#This Row],[Single property]]+TBL_Roofing6730[[#This Row],[51+ properties]]+TBL_Roofing6730[[#This Row],[26-50 properties]]+TBL_Roofing6730[[#This Row],[11-25 properties]]+TBL_Roofing6730[[#This Row],[2-10 properties]]</f>
        <v>117907.6</v>
      </c>
      <c r="L367" s="273"/>
      <c r="M367" s="274"/>
      <c r="N367" s="274"/>
      <c r="O367" s="274"/>
      <c r="P367" s="274"/>
      <c r="Q367" s="274"/>
      <c r="R367" s="274"/>
      <c r="S367" s="274"/>
      <c r="T367" s="274"/>
      <c r="U367" s="274"/>
      <c r="V367" s="274"/>
      <c r="W367" s="275"/>
    </row>
    <row r="368" spans="1:23" s="71" customFormat="1" ht="15" thickBot="1">
      <c r="A368" s="281" t="s">
        <v>823</v>
      </c>
      <c r="B368" s="282" t="s">
        <v>816</v>
      </c>
      <c r="C368" s="282"/>
      <c r="D368" s="282" t="s">
        <v>821</v>
      </c>
      <c r="E368" s="282" t="s">
        <v>828</v>
      </c>
      <c r="F368" s="514">
        <v>28297.82</v>
      </c>
      <c r="G368" s="514">
        <v>28297.82</v>
      </c>
      <c r="H368" s="514">
        <v>28297.82</v>
      </c>
      <c r="I368" s="514">
        <v>28297.82</v>
      </c>
      <c r="J368" s="514">
        <v>28297.82</v>
      </c>
      <c r="K368" s="268">
        <f>TBL_Roofing6730[[#This Row],[Single property]]+TBL_Roofing6730[[#This Row],[51+ properties]]+TBL_Roofing6730[[#This Row],[26-50 properties]]+TBL_Roofing6730[[#This Row],[11-25 properties]]+TBL_Roofing6730[[#This Row],[2-10 properties]]</f>
        <v>141489.1</v>
      </c>
      <c r="L368" s="278"/>
      <c r="M368" s="279"/>
      <c r="N368" s="279"/>
      <c r="O368" s="279"/>
      <c r="P368" s="279"/>
      <c r="Q368" s="279"/>
      <c r="R368" s="279"/>
      <c r="S368" s="279"/>
      <c r="T368" s="279"/>
      <c r="U368" s="279"/>
      <c r="V368" s="279"/>
      <c r="W368" s="280"/>
    </row>
    <row r="369" spans="1:23" s="71" customFormat="1" ht="15" thickBot="1">
      <c r="A369" s="283" t="s">
        <v>823</v>
      </c>
      <c r="B369" s="284" t="s">
        <v>817</v>
      </c>
      <c r="C369" s="284"/>
      <c r="D369" s="284" t="s">
        <v>821</v>
      </c>
      <c r="E369" s="284" t="s">
        <v>824</v>
      </c>
      <c r="F369" s="515">
        <v>11790.76</v>
      </c>
      <c r="G369" s="515">
        <v>11790.76</v>
      </c>
      <c r="H369" s="515">
        <v>11790.76</v>
      </c>
      <c r="I369" s="515">
        <v>11790.76</v>
      </c>
      <c r="J369" s="515">
        <v>11790.76</v>
      </c>
      <c r="K369" s="268">
        <f>TBL_Roofing6730[[#This Row],[Single property]]+TBL_Roofing6730[[#This Row],[51+ properties]]+TBL_Roofing6730[[#This Row],[26-50 properties]]+TBL_Roofing6730[[#This Row],[11-25 properties]]+TBL_Roofing6730[[#This Row],[2-10 properties]]</f>
        <v>58953.8</v>
      </c>
      <c r="L369" s="269"/>
      <c r="M369" s="267"/>
      <c r="N369" s="267"/>
      <c r="O369" s="267"/>
      <c r="P369" s="267"/>
      <c r="Q369" s="267"/>
      <c r="R369" s="267"/>
      <c r="S369" s="267"/>
      <c r="T369" s="267"/>
      <c r="U369" s="267"/>
      <c r="V369" s="267"/>
      <c r="W369" s="270"/>
    </row>
    <row r="370" spans="1:23" s="71" customFormat="1" ht="15" thickBot="1">
      <c r="A370" s="271" t="s">
        <v>823</v>
      </c>
      <c r="B370" s="272" t="s">
        <v>817</v>
      </c>
      <c r="C370" s="272"/>
      <c r="D370" s="272" t="s">
        <v>821</v>
      </c>
      <c r="E370" s="272" t="s">
        <v>825</v>
      </c>
      <c r="F370" s="512">
        <v>14148.91</v>
      </c>
      <c r="G370" s="512">
        <v>14148.91</v>
      </c>
      <c r="H370" s="512">
        <v>14148.91</v>
      </c>
      <c r="I370" s="512">
        <v>14148.91</v>
      </c>
      <c r="J370" s="512">
        <v>14148.91</v>
      </c>
      <c r="K370" s="268">
        <f>TBL_Roofing6730[[#This Row],[Single property]]+TBL_Roofing6730[[#This Row],[51+ properties]]+TBL_Roofing6730[[#This Row],[26-50 properties]]+TBL_Roofing6730[[#This Row],[11-25 properties]]+TBL_Roofing6730[[#This Row],[2-10 properties]]</f>
        <v>70744.55</v>
      </c>
      <c r="L370" s="273"/>
      <c r="M370" s="274"/>
      <c r="N370" s="274"/>
      <c r="O370" s="274"/>
      <c r="P370" s="274"/>
      <c r="Q370" s="274"/>
      <c r="R370" s="274"/>
      <c r="S370" s="274"/>
      <c r="T370" s="274"/>
      <c r="U370" s="274"/>
      <c r="V370" s="274"/>
      <c r="W370" s="275"/>
    </row>
    <row r="371" spans="1:23" s="71" customFormat="1" ht="15" thickBot="1">
      <c r="A371" s="271" t="s">
        <v>823</v>
      </c>
      <c r="B371" s="272" t="s">
        <v>817</v>
      </c>
      <c r="C371" s="272"/>
      <c r="D371" s="272" t="s">
        <v>821</v>
      </c>
      <c r="E371" s="272" t="s">
        <v>826</v>
      </c>
      <c r="F371" s="512">
        <v>18865.21</v>
      </c>
      <c r="G371" s="512">
        <v>18865.21</v>
      </c>
      <c r="H371" s="512">
        <v>18865.21</v>
      </c>
      <c r="I371" s="512">
        <v>18865.21</v>
      </c>
      <c r="J371" s="512">
        <v>18865.21</v>
      </c>
      <c r="K371" s="268">
        <f>TBL_Roofing6730[[#This Row],[Single property]]+TBL_Roofing6730[[#This Row],[51+ properties]]+TBL_Roofing6730[[#This Row],[26-50 properties]]+TBL_Roofing6730[[#This Row],[11-25 properties]]+TBL_Roofing6730[[#This Row],[2-10 properties]]</f>
        <v>94326.049999999988</v>
      </c>
      <c r="L371" s="273"/>
      <c r="M371" s="274"/>
      <c r="N371" s="274"/>
      <c r="O371" s="274"/>
      <c r="P371" s="274"/>
      <c r="Q371" s="274"/>
      <c r="R371" s="274"/>
      <c r="S371" s="274"/>
      <c r="T371" s="274"/>
      <c r="U371" s="274"/>
      <c r="V371" s="274"/>
      <c r="W371" s="275"/>
    </row>
    <row r="372" spans="1:23" s="71" customFormat="1" ht="15" thickBot="1">
      <c r="A372" s="271" t="s">
        <v>823</v>
      </c>
      <c r="B372" s="272" t="s">
        <v>817</v>
      </c>
      <c r="C372" s="272"/>
      <c r="D372" s="272" t="s">
        <v>821</v>
      </c>
      <c r="E372" s="272" t="s">
        <v>827</v>
      </c>
      <c r="F372" s="512">
        <v>23581.52</v>
      </c>
      <c r="G372" s="512">
        <v>23581.52</v>
      </c>
      <c r="H372" s="512">
        <v>23581.52</v>
      </c>
      <c r="I372" s="512">
        <v>23581.52</v>
      </c>
      <c r="J372" s="512">
        <v>23581.52</v>
      </c>
      <c r="K372" s="268">
        <f>TBL_Roofing6730[[#This Row],[Single property]]+TBL_Roofing6730[[#This Row],[51+ properties]]+TBL_Roofing6730[[#This Row],[26-50 properties]]+TBL_Roofing6730[[#This Row],[11-25 properties]]+TBL_Roofing6730[[#This Row],[2-10 properties]]</f>
        <v>117907.6</v>
      </c>
      <c r="L372" s="273"/>
      <c r="M372" s="274"/>
      <c r="N372" s="274"/>
      <c r="O372" s="274"/>
      <c r="P372" s="274"/>
      <c r="Q372" s="274"/>
      <c r="R372" s="274"/>
      <c r="S372" s="274"/>
      <c r="T372" s="274"/>
      <c r="U372" s="274"/>
      <c r="V372" s="274"/>
      <c r="W372" s="275"/>
    </row>
    <row r="373" spans="1:23" s="71" customFormat="1" ht="15" thickBot="1">
      <c r="A373" s="276" t="s">
        <v>823</v>
      </c>
      <c r="B373" s="277" t="s">
        <v>817</v>
      </c>
      <c r="C373" s="277"/>
      <c r="D373" s="277" t="s">
        <v>821</v>
      </c>
      <c r="E373" s="277" t="s">
        <v>828</v>
      </c>
      <c r="F373" s="513">
        <v>28297.82</v>
      </c>
      <c r="G373" s="513">
        <v>28297.82</v>
      </c>
      <c r="H373" s="513">
        <v>28297.82</v>
      </c>
      <c r="I373" s="513">
        <v>28297.82</v>
      </c>
      <c r="J373" s="513">
        <v>28297.82</v>
      </c>
      <c r="K373" s="268">
        <f>TBL_Roofing6730[[#This Row],[Single property]]+TBL_Roofing6730[[#This Row],[51+ properties]]+TBL_Roofing6730[[#This Row],[26-50 properties]]+TBL_Roofing6730[[#This Row],[11-25 properties]]+TBL_Roofing6730[[#This Row],[2-10 properties]]</f>
        <v>141489.1</v>
      </c>
      <c r="L373" s="285"/>
      <c r="M373" s="286"/>
      <c r="N373" s="286"/>
      <c r="O373" s="286"/>
      <c r="P373" s="286"/>
      <c r="Q373" s="286"/>
      <c r="R373" s="286"/>
      <c r="S373" s="286"/>
      <c r="T373" s="286"/>
      <c r="U373" s="286"/>
      <c r="V373" s="286"/>
      <c r="W373" s="287"/>
    </row>
    <row r="374" spans="1:23" s="71" customFormat="1" ht="15" thickBot="1">
      <c r="A374" s="265" t="s">
        <v>823</v>
      </c>
      <c r="B374" s="266" t="s">
        <v>818</v>
      </c>
      <c r="C374" s="266"/>
      <c r="D374" s="266" t="s">
        <v>821</v>
      </c>
      <c r="E374" s="266" t="s">
        <v>824</v>
      </c>
      <c r="F374" s="511">
        <v>11790.76</v>
      </c>
      <c r="G374" s="511">
        <v>11790.76</v>
      </c>
      <c r="H374" s="511">
        <v>11790.76</v>
      </c>
      <c r="I374" s="511">
        <v>11790.76</v>
      </c>
      <c r="J374" s="511">
        <v>11790.76</v>
      </c>
      <c r="K374" s="268">
        <f>TBL_Roofing6730[[#This Row],[Single property]]+TBL_Roofing6730[[#This Row],[51+ properties]]+TBL_Roofing6730[[#This Row],[26-50 properties]]+TBL_Roofing6730[[#This Row],[11-25 properties]]+TBL_Roofing6730[[#This Row],[2-10 properties]]</f>
        <v>58953.8</v>
      </c>
      <c r="L374" s="269"/>
      <c r="M374" s="267"/>
      <c r="N374" s="267"/>
      <c r="O374" s="267"/>
      <c r="P374" s="267"/>
      <c r="Q374" s="267"/>
      <c r="R374" s="267"/>
      <c r="S374" s="267"/>
      <c r="T374" s="267"/>
      <c r="U374" s="267"/>
      <c r="V374" s="267"/>
      <c r="W374" s="270"/>
    </row>
    <row r="375" spans="1:23" s="71" customFormat="1" ht="15" thickBot="1">
      <c r="A375" s="271" t="s">
        <v>823</v>
      </c>
      <c r="B375" s="272" t="s">
        <v>818</v>
      </c>
      <c r="C375" s="272"/>
      <c r="D375" s="272" t="s">
        <v>821</v>
      </c>
      <c r="E375" s="272" t="s">
        <v>825</v>
      </c>
      <c r="F375" s="512">
        <v>14148.91</v>
      </c>
      <c r="G375" s="512">
        <v>14148.91</v>
      </c>
      <c r="H375" s="512">
        <v>14148.91</v>
      </c>
      <c r="I375" s="512">
        <v>14148.91</v>
      </c>
      <c r="J375" s="512">
        <v>14148.91</v>
      </c>
      <c r="K375" s="268">
        <f>TBL_Roofing6730[[#This Row],[Single property]]+TBL_Roofing6730[[#This Row],[51+ properties]]+TBL_Roofing6730[[#This Row],[26-50 properties]]+TBL_Roofing6730[[#This Row],[11-25 properties]]+TBL_Roofing6730[[#This Row],[2-10 properties]]</f>
        <v>70744.55</v>
      </c>
      <c r="L375" s="273"/>
      <c r="M375" s="274"/>
      <c r="N375" s="274"/>
      <c r="O375" s="274"/>
      <c r="P375" s="274"/>
      <c r="Q375" s="274"/>
      <c r="R375" s="274"/>
      <c r="S375" s="274"/>
      <c r="T375" s="274"/>
      <c r="U375" s="274"/>
      <c r="V375" s="274"/>
      <c r="W375" s="275"/>
    </row>
    <row r="376" spans="1:23" s="71" customFormat="1" ht="15" thickBot="1">
      <c r="A376" s="271" t="s">
        <v>823</v>
      </c>
      <c r="B376" s="272" t="s">
        <v>818</v>
      </c>
      <c r="C376" s="272"/>
      <c r="D376" s="272" t="s">
        <v>821</v>
      </c>
      <c r="E376" s="272" t="s">
        <v>826</v>
      </c>
      <c r="F376" s="512">
        <v>18865.21</v>
      </c>
      <c r="G376" s="512">
        <v>18865.21</v>
      </c>
      <c r="H376" s="512">
        <v>18865.21</v>
      </c>
      <c r="I376" s="512">
        <v>18865.21</v>
      </c>
      <c r="J376" s="512">
        <v>18865.21</v>
      </c>
      <c r="K376" s="268">
        <f>TBL_Roofing6730[[#This Row],[Single property]]+TBL_Roofing6730[[#This Row],[51+ properties]]+TBL_Roofing6730[[#This Row],[26-50 properties]]+TBL_Roofing6730[[#This Row],[11-25 properties]]+TBL_Roofing6730[[#This Row],[2-10 properties]]</f>
        <v>94326.049999999988</v>
      </c>
      <c r="L376" s="273"/>
      <c r="M376" s="274"/>
      <c r="N376" s="274"/>
      <c r="O376" s="274"/>
      <c r="P376" s="274"/>
      <c r="Q376" s="274"/>
      <c r="R376" s="274"/>
      <c r="S376" s="274"/>
      <c r="T376" s="274"/>
      <c r="U376" s="274"/>
      <c r="V376" s="274"/>
      <c r="W376" s="275"/>
    </row>
    <row r="377" spans="1:23" s="71" customFormat="1" ht="15" thickBot="1">
      <c r="A377" s="271" t="s">
        <v>823</v>
      </c>
      <c r="B377" s="272" t="s">
        <v>818</v>
      </c>
      <c r="C377" s="272"/>
      <c r="D377" s="272" t="s">
        <v>821</v>
      </c>
      <c r="E377" s="272" t="s">
        <v>827</v>
      </c>
      <c r="F377" s="512">
        <v>23581.52</v>
      </c>
      <c r="G377" s="512">
        <v>23581.52</v>
      </c>
      <c r="H377" s="512">
        <v>23581.52</v>
      </c>
      <c r="I377" s="512">
        <v>23581.52</v>
      </c>
      <c r="J377" s="512">
        <v>23581.52</v>
      </c>
      <c r="K377" s="268">
        <f>TBL_Roofing6730[[#This Row],[Single property]]+TBL_Roofing6730[[#This Row],[51+ properties]]+TBL_Roofing6730[[#This Row],[26-50 properties]]+TBL_Roofing6730[[#This Row],[11-25 properties]]+TBL_Roofing6730[[#This Row],[2-10 properties]]</f>
        <v>117907.6</v>
      </c>
      <c r="L377" s="273"/>
      <c r="M377" s="274"/>
      <c r="N377" s="274"/>
      <c r="O377" s="274"/>
      <c r="P377" s="274"/>
      <c r="Q377" s="274"/>
      <c r="R377" s="274"/>
      <c r="S377" s="274"/>
      <c r="T377" s="274"/>
      <c r="U377" s="274"/>
      <c r="V377" s="274"/>
      <c r="W377" s="275"/>
    </row>
    <row r="378" spans="1:23" s="71" customFormat="1" ht="15" thickBot="1">
      <c r="A378" s="281" t="s">
        <v>823</v>
      </c>
      <c r="B378" s="282" t="s">
        <v>818</v>
      </c>
      <c r="C378" s="282"/>
      <c r="D378" s="282" t="s">
        <v>821</v>
      </c>
      <c r="E378" s="282" t="s">
        <v>828</v>
      </c>
      <c r="F378" s="514">
        <v>28297.82</v>
      </c>
      <c r="G378" s="514">
        <v>28297.82</v>
      </c>
      <c r="H378" s="514">
        <v>28297.82</v>
      </c>
      <c r="I378" s="514">
        <v>28297.82</v>
      </c>
      <c r="J378" s="514">
        <v>28297.82</v>
      </c>
      <c r="K378" s="268">
        <f>TBL_Roofing6730[[#This Row],[Single property]]+TBL_Roofing6730[[#This Row],[51+ properties]]+TBL_Roofing6730[[#This Row],[26-50 properties]]+TBL_Roofing6730[[#This Row],[11-25 properties]]+TBL_Roofing6730[[#This Row],[2-10 properties]]</f>
        <v>141489.1</v>
      </c>
      <c r="L378" s="278"/>
      <c r="M378" s="279"/>
      <c r="N378" s="279"/>
      <c r="O378" s="279"/>
      <c r="P378" s="279"/>
      <c r="Q378" s="279"/>
      <c r="R378" s="279"/>
      <c r="S378" s="279"/>
      <c r="T378" s="279"/>
      <c r="U378" s="279"/>
      <c r="V378" s="279"/>
      <c r="W378" s="280"/>
    </row>
    <row r="379" spans="1:23" s="71" customFormat="1" ht="15" thickBot="1">
      <c r="A379" s="283" t="s">
        <v>823</v>
      </c>
      <c r="B379" s="284" t="s">
        <v>819</v>
      </c>
      <c r="C379" s="284"/>
      <c r="D379" s="284" t="s">
        <v>821</v>
      </c>
      <c r="E379" s="284" t="s">
        <v>824</v>
      </c>
      <c r="F379" s="515">
        <v>11790.76</v>
      </c>
      <c r="G379" s="515">
        <v>11790.76</v>
      </c>
      <c r="H379" s="515">
        <v>11790.76</v>
      </c>
      <c r="I379" s="515">
        <v>11790.76</v>
      </c>
      <c r="J379" s="515">
        <v>11790.76</v>
      </c>
      <c r="K379" s="268">
        <f>TBL_Roofing6730[[#This Row],[Single property]]+TBL_Roofing6730[[#This Row],[51+ properties]]+TBL_Roofing6730[[#This Row],[26-50 properties]]+TBL_Roofing6730[[#This Row],[11-25 properties]]+TBL_Roofing6730[[#This Row],[2-10 properties]]</f>
        <v>58953.8</v>
      </c>
      <c r="L379" s="273"/>
      <c r="M379" s="274"/>
      <c r="N379" s="274"/>
      <c r="O379" s="274"/>
      <c r="P379" s="274"/>
      <c r="Q379" s="274"/>
      <c r="R379" s="274"/>
      <c r="S379" s="274"/>
      <c r="T379" s="274"/>
      <c r="U379" s="274"/>
      <c r="V379" s="274"/>
      <c r="W379" s="274"/>
    </row>
    <row r="380" spans="1:23" s="71" customFormat="1" ht="15" thickBot="1">
      <c r="A380" s="271" t="s">
        <v>823</v>
      </c>
      <c r="B380" s="272" t="s">
        <v>819</v>
      </c>
      <c r="C380" s="272"/>
      <c r="D380" s="272" t="s">
        <v>821</v>
      </c>
      <c r="E380" s="272" t="s">
        <v>825</v>
      </c>
      <c r="F380" s="512">
        <v>14148.91</v>
      </c>
      <c r="G380" s="512">
        <v>14148.91</v>
      </c>
      <c r="H380" s="512">
        <v>14148.91</v>
      </c>
      <c r="I380" s="512">
        <v>14148.91</v>
      </c>
      <c r="J380" s="512">
        <v>14148.91</v>
      </c>
      <c r="K380" s="268">
        <f>TBL_Roofing6730[[#This Row],[Single property]]+TBL_Roofing6730[[#This Row],[51+ properties]]+TBL_Roofing6730[[#This Row],[26-50 properties]]+TBL_Roofing6730[[#This Row],[11-25 properties]]+TBL_Roofing6730[[#This Row],[2-10 properties]]</f>
        <v>70744.55</v>
      </c>
      <c r="L380" s="273"/>
      <c r="M380" s="274"/>
      <c r="N380" s="274"/>
      <c r="O380" s="274"/>
      <c r="P380" s="274"/>
      <c r="Q380" s="274"/>
      <c r="R380" s="274"/>
      <c r="S380" s="274"/>
      <c r="T380" s="274"/>
      <c r="U380" s="274"/>
      <c r="V380" s="274"/>
      <c r="W380" s="274"/>
    </row>
    <row r="381" spans="1:23" s="71" customFormat="1" ht="15" thickBot="1">
      <c r="A381" s="271" t="s">
        <v>823</v>
      </c>
      <c r="B381" s="272" t="s">
        <v>819</v>
      </c>
      <c r="C381" s="272"/>
      <c r="D381" s="272" t="s">
        <v>821</v>
      </c>
      <c r="E381" s="272" t="s">
        <v>826</v>
      </c>
      <c r="F381" s="512">
        <v>18865.21</v>
      </c>
      <c r="G381" s="512">
        <v>18865.21</v>
      </c>
      <c r="H381" s="512">
        <v>18865.21</v>
      </c>
      <c r="I381" s="512">
        <v>18865.21</v>
      </c>
      <c r="J381" s="512">
        <v>18865.21</v>
      </c>
      <c r="K381" s="268">
        <f>TBL_Roofing6730[[#This Row],[Single property]]+TBL_Roofing6730[[#This Row],[51+ properties]]+TBL_Roofing6730[[#This Row],[26-50 properties]]+TBL_Roofing6730[[#This Row],[11-25 properties]]+TBL_Roofing6730[[#This Row],[2-10 properties]]</f>
        <v>94326.049999999988</v>
      </c>
      <c r="L381" s="273"/>
      <c r="M381" s="274"/>
      <c r="N381" s="274"/>
      <c r="O381" s="274"/>
      <c r="P381" s="274"/>
      <c r="Q381" s="274"/>
      <c r="R381" s="274"/>
      <c r="S381" s="274"/>
      <c r="T381" s="274"/>
      <c r="U381" s="274"/>
      <c r="V381" s="274"/>
      <c r="W381" s="274"/>
    </row>
    <row r="382" spans="1:23" s="71" customFormat="1" ht="15" thickBot="1">
      <c r="A382" s="271" t="s">
        <v>823</v>
      </c>
      <c r="B382" s="272" t="s">
        <v>819</v>
      </c>
      <c r="C382" s="272"/>
      <c r="D382" s="272" t="s">
        <v>821</v>
      </c>
      <c r="E382" s="272" t="s">
        <v>827</v>
      </c>
      <c r="F382" s="512">
        <v>23581.52</v>
      </c>
      <c r="G382" s="512">
        <v>23581.52</v>
      </c>
      <c r="H382" s="512">
        <v>23581.52</v>
      </c>
      <c r="I382" s="512">
        <v>23581.52</v>
      </c>
      <c r="J382" s="512">
        <v>23581.52</v>
      </c>
      <c r="K382" s="268">
        <f>TBL_Roofing6730[[#This Row],[Single property]]+TBL_Roofing6730[[#This Row],[51+ properties]]+TBL_Roofing6730[[#This Row],[26-50 properties]]+TBL_Roofing6730[[#This Row],[11-25 properties]]+TBL_Roofing6730[[#This Row],[2-10 properties]]</f>
        <v>117907.6</v>
      </c>
      <c r="L382" s="273"/>
      <c r="M382" s="274"/>
      <c r="N382" s="274"/>
      <c r="O382" s="274"/>
      <c r="P382" s="274"/>
      <c r="Q382" s="274"/>
      <c r="R382" s="274"/>
      <c r="S382" s="274"/>
      <c r="T382" s="274"/>
      <c r="U382" s="274"/>
      <c r="V382" s="274"/>
      <c r="W382" s="274"/>
    </row>
    <row r="383" spans="1:23" s="71" customFormat="1" ht="15" thickBot="1">
      <c r="A383" s="276" t="s">
        <v>823</v>
      </c>
      <c r="B383" s="277" t="s">
        <v>819</v>
      </c>
      <c r="C383" s="277"/>
      <c r="D383" s="277" t="s">
        <v>821</v>
      </c>
      <c r="E383" s="277" t="s">
        <v>828</v>
      </c>
      <c r="F383" s="513">
        <v>28297.82</v>
      </c>
      <c r="G383" s="513">
        <v>28297.82</v>
      </c>
      <c r="H383" s="513">
        <v>28297.82</v>
      </c>
      <c r="I383" s="513">
        <v>28297.82</v>
      </c>
      <c r="J383" s="513">
        <v>28297.82</v>
      </c>
      <c r="K383" s="268">
        <f>TBL_Roofing6730[[#This Row],[Single property]]+TBL_Roofing6730[[#This Row],[51+ properties]]+TBL_Roofing6730[[#This Row],[26-50 properties]]+TBL_Roofing6730[[#This Row],[11-25 properties]]+TBL_Roofing6730[[#This Row],[2-10 properties]]</f>
        <v>141489.1</v>
      </c>
      <c r="L383" s="285"/>
      <c r="M383" s="286"/>
      <c r="N383" s="286"/>
      <c r="O383" s="286"/>
      <c r="P383" s="286"/>
      <c r="Q383" s="286"/>
      <c r="R383" s="286"/>
      <c r="S383" s="286"/>
      <c r="T383" s="286"/>
      <c r="U383" s="286"/>
      <c r="V383" s="286"/>
      <c r="W383" s="286"/>
    </row>
    <row r="384" spans="1:23" s="71" customFormat="1" ht="15" thickBot="1">
      <c r="A384" s="265" t="s">
        <v>823</v>
      </c>
      <c r="B384" s="266" t="s">
        <v>804</v>
      </c>
      <c r="C384" s="266"/>
      <c r="D384" s="266" t="s">
        <v>822</v>
      </c>
      <c r="E384" s="266" t="s">
        <v>824</v>
      </c>
      <c r="F384" s="511">
        <v>15460.42</v>
      </c>
      <c r="G384" s="511">
        <v>15460.42</v>
      </c>
      <c r="H384" s="511">
        <v>15460.42</v>
      </c>
      <c r="I384" s="511">
        <v>15460.42</v>
      </c>
      <c r="J384" s="511">
        <v>15460.42</v>
      </c>
      <c r="K384" s="268">
        <f>TBL_Roofing6730[[#This Row],[Single property]]+TBL_Roofing6730[[#This Row],[51+ properties]]+TBL_Roofing6730[[#This Row],[26-50 properties]]+TBL_Roofing6730[[#This Row],[11-25 properties]]+TBL_Roofing6730[[#This Row],[2-10 properties]]</f>
        <v>77302.100000000006</v>
      </c>
      <c r="L384" s="269"/>
      <c r="M384" s="267"/>
      <c r="N384" s="267"/>
      <c r="O384" s="267"/>
      <c r="P384" s="267"/>
      <c r="Q384" s="267"/>
      <c r="R384" s="267"/>
      <c r="S384" s="267"/>
      <c r="T384" s="267"/>
      <c r="U384" s="267"/>
      <c r="V384" s="267"/>
      <c r="W384" s="270"/>
    </row>
    <row r="385" spans="1:23" s="71" customFormat="1" ht="15" thickBot="1">
      <c r="A385" s="271" t="s">
        <v>823</v>
      </c>
      <c r="B385" s="272" t="s">
        <v>804</v>
      </c>
      <c r="C385" s="272"/>
      <c r="D385" s="272" t="s">
        <v>822</v>
      </c>
      <c r="E385" s="272" t="s">
        <v>825</v>
      </c>
      <c r="F385" s="512">
        <v>18552.5</v>
      </c>
      <c r="G385" s="512">
        <v>18552.5</v>
      </c>
      <c r="H385" s="512">
        <v>18552.5</v>
      </c>
      <c r="I385" s="512">
        <v>18552.5</v>
      </c>
      <c r="J385" s="512">
        <v>18552.5</v>
      </c>
      <c r="K385" s="268">
        <f>TBL_Roofing6730[[#This Row],[Single property]]+TBL_Roofing6730[[#This Row],[51+ properties]]+TBL_Roofing6730[[#This Row],[26-50 properties]]+TBL_Roofing6730[[#This Row],[11-25 properties]]+TBL_Roofing6730[[#This Row],[2-10 properties]]</f>
        <v>92762.5</v>
      </c>
      <c r="L385" s="273"/>
      <c r="M385" s="274"/>
      <c r="N385" s="274"/>
      <c r="O385" s="274"/>
      <c r="P385" s="274"/>
      <c r="Q385" s="274"/>
      <c r="R385" s="274"/>
      <c r="S385" s="274"/>
      <c r="T385" s="274"/>
      <c r="U385" s="274"/>
      <c r="V385" s="274"/>
      <c r="W385" s="275"/>
    </row>
    <row r="386" spans="1:23" s="71" customFormat="1" ht="15" thickBot="1">
      <c r="A386" s="271" t="s">
        <v>823</v>
      </c>
      <c r="B386" s="272" t="s">
        <v>804</v>
      </c>
      <c r="C386" s="272"/>
      <c r="D386" s="272" t="s">
        <v>822</v>
      </c>
      <c r="E386" s="272" t="s">
        <v>826</v>
      </c>
      <c r="F386" s="512">
        <v>24736.67</v>
      </c>
      <c r="G386" s="512">
        <v>24736.67</v>
      </c>
      <c r="H386" s="512">
        <v>24736.67</v>
      </c>
      <c r="I386" s="512">
        <v>24736.67</v>
      </c>
      <c r="J386" s="512">
        <v>24736.67</v>
      </c>
      <c r="K386" s="268">
        <f>TBL_Roofing6730[[#This Row],[Single property]]+TBL_Roofing6730[[#This Row],[51+ properties]]+TBL_Roofing6730[[#This Row],[26-50 properties]]+TBL_Roofing6730[[#This Row],[11-25 properties]]+TBL_Roofing6730[[#This Row],[2-10 properties]]</f>
        <v>123683.34999999999</v>
      </c>
      <c r="L386" s="273"/>
      <c r="M386" s="274"/>
      <c r="N386" s="274"/>
      <c r="O386" s="274"/>
      <c r="P386" s="274"/>
      <c r="Q386" s="274"/>
      <c r="R386" s="274"/>
      <c r="S386" s="274"/>
      <c r="T386" s="274"/>
      <c r="U386" s="274"/>
      <c r="V386" s="274"/>
      <c r="W386" s="275"/>
    </row>
    <row r="387" spans="1:23" s="71" customFormat="1" ht="15" thickBot="1">
      <c r="A387" s="271" t="s">
        <v>823</v>
      </c>
      <c r="B387" s="272" t="s">
        <v>804</v>
      </c>
      <c r="C387" s="272"/>
      <c r="D387" s="272" t="s">
        <v>822</v>
      </c>
      <c r="E387" s="272" t="s">
        <v>827</v>
      </c>
      <c r="F387" s="512">
        <v>30920.84</v>
      </c>
      <c r="G387" s="512">
        <v>30920.84</v>
      </c>
      <c r="H387" s="512">
        <v>30920.84</v>
      </c>
      <c r="I387" s="512">
        <v>30920.84</v>
      </c>
      <c r="J387" s="512">
        <v>30920.84</v>
      </c>
      <c r="K387" s="268">
        <f>TBL_Roofing6730[[#This Row],[Single property]]+TBL_Roofing6730[[#This Row],[51+ properties]]+TBL_Roofing6730[[#This Row],[26-50 properties]]+TBL_Roofing6730[[#This Row],[11-25 properties]]+TBL_Roofing6730[[#This Row],[2-10 properties]]</f>
        <v>154604.20000000001</v>
      </c>
      <c r="L387" s="273"/>
      <c r="M387" s="274"/>
      <c r="N387" s="274"/>
      <c r="O387" s="274"/>
      <c r="P387" s="274"/>
      <c r="Q387" s="274"/>
      <c r="R387" s="274"/>
      <c r="S387" s="274"/>
      <c r="T387" s="274"/>
      <c r="U387" s="274"/>
      <c r="V387" s="274"/>
      <c r="W387" s="275"/>
    </row>
    <row r="388" spans="1:23" s="71" customFormat="1" ht="15" thickBot="1">
      <c r="A388" s="281" t="s">
        <v>823</v>
      </c>
      <c r="B388" s="282" t="s">
        <v>804</v>
      </c>
      <c r="C388" s="282"/>
      <c r="D388" s="282" t="s">
        <v>822</v>
      </c>
      <c r="E388" s="282" t="s">
        <v>828</v>
      </c>
      <c r="F388" s="514">
        <v>37105.01</v>
      </c>
      <c r="G388" s="514">
        <v>37105.01</v>
      </c>
      <c r="H388" s="514">
        <v>37105.01</v>
      </c>
      <c r="I388" s="514">
        <v>37105.01</v>
      </c>
      <c r="J388" s="514">
        <v>37105.01</v>
      </c>
      <c r="K388" s="268">
        <f>TBL_Roofing6730[[#This Row],[Single property]]+TBL_Roofing6730[[#This Row],[51+ properties]]+TBL_Roofing6730[[#This Row],[26-50 properties]]+TBL_Roofing6730[[#This Row],[11-25 properties]]+TBL_Roofing6730[[#This Row],[2-10 properties]]</f>
        <v>185525.05000000002</v>
      </c>
      <c r="L388" s="278"/>
      <c r="M388" s="279"/>
      <c r="N388" s="279"/>
      <c r="O388" s="279"/>
      <c r="P388" s="279"/>
      <c r="Q388" s="279"/>
      <c r="R388" s="279"/>
      <c r="S388" s="279"/>
      <c r="T388" s="279"/>
      <c r="U388" s="279"/>
      <c r="V388" s="279"/>
      <c r="W388" s="280"/>
    </row>
    <row r="389" spans="1:23" s="71" customFormat="1" ht="15" thickBot="1">
      <c r="A389" s="283" t="s">
        <v>823</v>
      </c>
      <c r="B389" s="284" t="s">
        <v>811</v>
      </c>
      <c r="C389" s="284"/>
      <c r="D389" s="284" t="s">
        <v>822</v>
      </c>
      <c r="E389" s="284" t="s">
        <v>824</v>
      </c>
      <c r="F389" s="515">
        <v>15460.42</v>
      </c>
      <c r="G389" s="515">
        <v>15460.42</v>
      </c>
      <c r="H389" s="515">
        <v>15460.42</v>
      </c>
      <c r="I389" s="515">
        <v>15460.42</v>
      </c>
      <c r="J389" s="515">
        <v>15460.42</v>
      </c>
      <c r="K389" s="268">
        <f>TBL_Roofing6730[[#This Row],[Single property]]+TBL_Roofing6730[[#This Row],[51+ properties]]+TBL_Roofing6730[[#This Row],[26-50 properties]]+TBL_Roofing6730[[#This Row],[11-25 properties]]+TBL_Roofing6730[[#This Row],[2-10 properties]]</f>
        <v>77302.100000000006</v>
      </c>
      <c r="L389" s="269"/>
      <c r="M389" s="267"/>
      <c r="N389" s="267"/>
      <c r="O389" s="267"/>
      <c r="P389" s="267"/>
      <c r="Q389" s="267"/>
      <c r="R389" s="267"/>
      <c r="S389" s="267"/>
      <c r="T389" s="267"/>
      <c r="U389" s="267"/>
      <c r="V389" s="267"/>
      <c r="W389" s="270"/>
    </row>
    <row r="390" spans="1:23" s="71" customFormat="1" ht="15" thickBot="1">
      <c r="A390" s="271" t="s">
        <v>823</v>
      </c>
      <c r="B390" s="272" t="s">
        <v>811</v>
      </c>
      <c r="C390" s="272"/>
      <c r="D390" s="272" t="s">
        <v>822</v>
      </c>
      <c r="E390" s="272" t="s">
        <v>825</v>
      </c>
      <c r="F390" s="512">
        <v>18552.5</v>
      </c>
      <c r="G390" s="512">
        <v>18552.5</v>
      </c>
      <c r="H390" s="512">
        <v>18552.5</v>
      </c>
      <c r="I390" s="512">
        <v>18552.5</v>
      </c>
      <c r="J390" s="512">
        <v>18552.5</v>
      </c>
      <c r="K390" s="268">
        <f>TBL_Roofing6730[[#This Row],[Single property]]+TBL_Roofing6730[[#This Row],[51+ properties]]+TBL_Roofing6730[[#This Row],[26-50 properties]]+TBL_Roofing6730[[#This Row],[11-25 properties]]+TBL_Roofing6730[[#This Row],[2-10 properties]]</f>
        <v>92762.5</v>
      </c>
      <c r="L390" s="273"/>
      <c r="M390" s="274"/>
      <c r="N390" s="274"/>
      <c r="O390" s="274"/>
      <c r="P390" s="274"/>
      <c r="Q390" s="274"/>
      <c r="R390" s="274"/>
      <c r="S390" s="274"/>
      <c r="T390" s="274"/>
      <c r="U390" s="274"/>
      <c r="V390" s="274"/>
      <c r="W390" s="275"/>
    </row>
    <row r="391" spans="1:23" s="71" customFormat="1" ht="15" thickBot="1">
      <c r="A391" s="271" t="s">
        <v>823</v>
      </c>
      <c r="B391" s="272" t="s">
        <v>811</v>
      </c>
      <c r="C391" s="272"/>
      <c r="D391" s="272" t="s">
        <v>822</v>
      </c>
      <c r="E391" s="272" t="s">
        <v>826</v>
      </c>
      <c r="F391" s="512">
        <v>24736.67</v>
      </c>
      <c r="G391" s="512">
        <v>24736.67</v>
      </c>
      <c r="H391" s="512">
        <v>24736.67</v>
      </c>
      <c r="I391" s="512">
        <v>24736.67</v>
      </c>
      <c r="J391" s="512">
        <v>24736.67</v>
      </c>
      <c r="K391" s="268">
        <f>TBL_Roofing6730[[#This Row],[Single property]]+TBL_Roofing6730[[#This Row],[51+ properties]]+TBL_Roofing6730[[#This Row],[26-50 properties]]+TBL_Roofing6730[[#This Row],[11-25 properties]]+TBL_Roofing6730[[#This Row],[2-10 properties]]</f>
        <v>123683.34999999999</v>
      </c>
      <c r="L391" s="273"/>
      <c r="M391" s="274"/>
      <c r="N391" s="274"/>
      <c r="O391" s="274"/>
      <c r="P391" s="274"/>
      <c r="Q391" s="274"/>
      <c r="R391" s="274"/>
      <c r="S391" s="274"/>
      <c r="T391" s="274"/>
      <c r="U391" s="274"/>
      <c r="V391" s="274"/>
      <c r="W391" s="275"/>
    </row>
    <row r="392" spans="1:23" s="71" customFormat="1" ht="15" thickBot="1">
      <c r="A392" s="271" t="s">
        <v>823</v>
      </c>
      <c r="B392" s="272" t="s">
        <v>811</v>
      </c>
      <c r="C392" s="272"/>
      <c r="D392" s="272" t="s">
        <v>822</v>
      </c>
      <c r="E392" s="272" t="s">
        <v>827</v>
      </c>
      <c r="F392" s="512">
        <v>30920.84</v>
      </c>
      <c r="G392" s="512">
        <v>30920.84</v>
      </c>
      <c r="H392" s="512">
        <v>30920.84</v>
      </c>
      <c r="I392" s="512">
        <v>30920.84</v>
      </c>
      <c r="J392" s="512">
        <v>30920.84</v>
      </c>
      <c r="K392" s="268">
        <f>TBL_Roofing6730[[#This Row],[Single property]]+TBL_Roofing6730[[#This Row],[51+ properties]]+TBL_Roofing6730[[#This Row],[26-50 properties]]+TBL_Roofing6730[[#This Row],[11-25 properties]]+TBL_Roofing6730[[#This Row],[2-10 properties]]</f>
        <v>154604.20000000001</v>
      </c>
      <c r="L392" s="273"/>
      <c r="M392" s="274"/>
      <c r="N392" s="274"/>
      <c r="O392" s="274"/>
      <c r="P392" s="274"/>
      <c r="Q392" s="274"/>
      <c r="R392" s="274"/>
      <c r="S392" s="274"/>
      <c r="T392" s="274"/>
      <c r="U392" s="274"/>
      <c r="V392" s="274"/>
      <c r="W392" s="275"/>
    </row>
    <row r="393" spans="1:23" s="71" customFormat="1" ht="15" thickBot="1">
      <c r="A393" s="276" t="s">
        <v>823</v>
      </c>
      <c r="B393" s="277" t="s">
        <v>811</v>
      </c>
      <c r="C393" s="277"/>
      <c r="D393" s="277" t="s">
        <v>822</v>
      </c>
      <c r="E393" s="277" t="s">
        <v>828</v>
      </c>
      <c r="F393" s="513">
        <v>37105.01</v>
      </c>
      <c r="G393" s="513">
        <v>37105.01</v>
      </c>
      <c r="H393" s="513">
        <v>37105.01</v>
      </c>
      <c r="I393" s="513">
        <v>37105.01</v>
      </c>
      <c r="J393" s="513">
        <v>37105.01</v>
      </c>
      <c r="K393" s="268">
        <f>TBL_Roofing6730[[#This Row],[Single property]]+TBL_Roofing6730[[#This Row],[51+ properties]]+TBL_Roofing6730[[#This Row],[26-50 properties]]+TBL_Roofing6730[[#This Row],[11-25 properties]]+TBL_Roofing6730[[#This Row],[2-10 properties]]</f>
        <v>185525.05000000002</v>
      </c>
      <c r="L393" s="278"/>
      <c r="M393" s="279"/>
      <c r="N393" s="279"/>
      <c r="O393" s="279"/>
      <c r="P393" s="279"/>
      <c r="Q393" s="279"/>
      <c r="R393" s="279"/>
      <c r="S393" s="279"/>
      <c r="T393" s="279"/>
      <c r="U393" s="279"/>
      <c r="V393" s="279"/>
      <c r="W393" s="280"/>
    </row>
    <row r="394" spans="1:23" s="71" customFormat="1" ht="15" thickBot="1">
      <c r="A394" s="265" t="s">
        <v>823</v>
      </c>
      <c r="B394" s="266" t="s">
        <v>812</v>
      </c>
      <c r="C394" s="266"/>
      <c r="D394" s="266" t="s">
        <v>822</v>
      </c>
      <c r="E394" s="266" t="s">
        <v>824</v>
      </c>
      <c r="F394" s="511">
        <v>15460.42</v>
      </c>
      <c r="G394" s="511">
        <v>15460.42</v>
      </c>
      <c r="H394" s="511">
        <v>15460.42</v>
      </c>
      <c r="I394" s="511">
        <v>15460.42</v>
      </c>
      <c r="J394" s="511">
        <v>15460.42</v>
      </c>
      <c r="K394" s="268">
        <f>TBL_Roofing6730[[#This Row],[Single property]]+TBL_Roofing6730[[#This Row],[51+ properties]]+TBL_Roofing6730[[#This Row],[26-50 properties]]+TBL_Roofing6730[[#This Row],[11-25 properties]]+TBL_Roofing6730[[#This Row],[2-10 properties]]</f>
        <v>77302.100000000006</v>
      </c>
      <c r="L394" s="269"/>
      <c r="M394" s="267"/>
      <c r="N394" s="267"/>
      <c r="O394" s="267"/>
      <c r="P394" s="267"/>
      <c r="Q394" s="267"/>
      <c r="R394" s="267"/>
      <c r="S394" s="267"/>
      <c r="T394" s="267"/>
      <c r="U394" s="267"/>
      <c r="V394" s="267"/>
      <c r="W394" s="270"/>
    </row>
    <row r="395" spans="1:23" s="71" customFormat="1" ht="15" thickBot="1">
      <c r="A395" s="271" t="s">
        <v>823</v>
      </c>
      <c r="B395" s="272" t="s">
        <v>812</v>
      </c>
      <c r="C395" s="272"/>
      <c r="D395" s="272" t="s">
        <v>822</v>
      </c>
      <c r="E395" s="272" t="s">
        <v>825</v>
      </c>
      <c r="F395" s="512">
        <v>18552.5</v>
      </c>
      <c r="G395" s="512">
        <v>18552.5</v>
      </c>
      <c r="H395" s="512">
        <v>18552.5</v>
      </c>
      <c r="I395" s="512">
        <v>18552.5</v>
      </c>
      <c r="J395" s="512">
        <v>18552.5</v>
      </c>
      <c r="K395" s="268">
        <f>TBL_Roofing6730[[#This Row],[Single property]]+TBL_Roofing6730[[#This Row],[51+ properties]]+TBL_Roofing6730[[#This Row],[26-50 properties]]+TBL_Roofing6730[[#This Row],[11-25 properties]]+TBL_Roofing6730[[#This Row],[2-10 properties]]</f>
        <v>92762.5</v>
      </c>
      <c r="L395" s="273"/>
      <c r="M395" s="274"/>
      <c r="N395" s="274"/>
      <c r="O395" s="274"/>
      <c r="P395" s="274"/>
      <c r="Q395" s="274"/>
      <c r="R395" s="274"/>
      <c r="S395" s="274"/>
      <c r="T395" s="274"/>
      <c r="U395" s="274"/>
      <c r="V395" s="274"/>
      <c r="W395" s="275"/>
    </row>
    <row r="396" spans="1:23" s="71" customFormat="1" ht="15" thickBot="1">
      <c r="A396" s="271" t="s">
        <v>823</v>
      </c>
      <c r="B396" s="272" t="s">
        <v>812</v>
      </c>
      <c r="C396" s="272"/>
      <c r="D396" s="272" t="s">
        <v>822</v>
      </c>
      <c r="E396" s="272" t="s">
        <v>826</v>
      </c>
      <c r="F396" s="512">
        <v>24736.67</v>
      </c>
      <c r="G396" s="512">
        <v>24736.67</v>
      </c>
      <c r="H396" s="512">
        <v>24736.67</v>
      </c>
      <c r="I396" s="512">
        <v>24736.67</v>
      </c>
      <c r="J396" s="512">
        <v>24736.67</v>
      </c>
      <c r="K396" s="268">
        <f>TBL_Roofing6730[[#This Row],[Single property]]+TBL_Roofing6730[[#This Row],[51+ properties]]+TBL_Roofing6730[[#This Row],[26-50 properties]]+TBL_Roofing6730[[#This Row],[11-25 properties]]+TBL_Roofing6730[[#This Row],[2-10 properties]]</f>
        <v>123683.34999999999</v>
      </c>
      <c r="L396" s="273"/>
      <c r="M396" s="274"/>
      <c r="N396" s="274"/>
      <c r="O396" s="274"/>
      <c r="P396" s="274"/>
      <c r="Q396" s="274"/>
      <c r="R396" s="274"/>
      <c r="S396" s="274"/>
      <c r="T396" s="274"/>
      <c r="U396" s="274"/>
      <c r="V396" s="274"/>
      <c r="W396" s="275"/>
    </row>
    <row r="397" spans="1:23" s="71" customFormat="1" ht="15" thickBot="1">
      <c r="A397" s="271" t="s">
        <v>823</v>
      </c>
      <c r="B397" s="272" t="s">
        <v>812</v>
      </c>
      <c r="C397" s="272"/>
      <c r="D397" s="272" t="s">
        <v>822</v>
      </c>
      <c r="E397" s="272" t="s">
        <v>827</v>
      </c>
      <c r="F397" s="512">
        <v>30920.84</v>
      </c>
      <c r="G397" s="512">
        <v>30920.84</v>
      </c>
      <c r="H397" s="512">
        <v>30920.84</v>
      </c>
      <c r="I397" s="512">
        <v>30920.84</v>
      </c>
      <c r="J397" s="512">
        <v>30920.84</v>
      </c>
      <c r="K397" s="268">
        <f>TBL_Roofing6730[[#This Row],[Single property]]+TBL_Roofing6730[[#This Row],[51+ properties]]+TBL_Roofing6730[[#This Row],[26-50 properties]]+TBL_Roofing6730[[#This Row],[11-25 properties]]+TBL_Roofing6730[[#This Row],[2-10 properties]]</f>
        <v>154604.20000000001</v>
      </c>
      <c r="L397" s="273"/>
      <c r="M397" s="274"/>
      <c r="N397" s="274"/>
      <c r="O397" s="274"/>
      <c r="P397" s="274"/>
      <c r="Q397" s="274"/>
      <c r="R397" s="274"/>
      <c r="S397" s="274"/>
      <c r="T397" s="274"/>
      <c r="U397" s="274"/>
      <c r="V397" s="274"/>
      <c r="W397" s="275"/>
    </row>
    <row r="398" spans="1:23" s="71" customFormat="1" ht="15" thickBot="1">
      <c r="A398" s="281" t="s">
        <v>823</v>
      </c>
      <c r="B398" s="282" t="s">
        <v>812</v>
      </c>
      <c r="C398" s="282"/>
      <c r="D398" s="282" t="s">
        <v>822</v>
      </c>
      <c r="E398" s="282" t="s">
        <v>828</v>
      </c>
      <c r="F398" s="514">
        <v>37105.01</v>
      </c>
      <c r="G398" s="514">
        <v>37105.01</v>
      </c>
      <c r="H398" s="514">
        <v>37105.01</v>
      </c>
      <c r="I398" s="514">
        <v>37105.01</v>
      </c>
      <c r="J398" s="514">
        <v>37105.01</v>
      </c>
      <c r="K398" s="268">
        <f>TBL_Roofing6730[[#This Row],[Single property]]+TBL_Roofing6730[[#This Row],[51+ properties]]+TBL_Roofing6730[[#This Row],[26-50 properties]]+TBL_Roofing6730[[#This Row],[11-25 properties]]+TBL_Roofing6730[[#This Row],[2-10 properties]]</f>
        <v>185525.05000000002</v>
      </c>
      <c r="L398" s="278"/>
      <c r="M398" s="279"/>
      <c r="N398" s="279"/>
      <c r="O398" s="279"/>
      <c r="P398" s="279"/>
      <c r="Q398" s="279"/>
      <c r="R398" s="279"/>
      <c r="S398" s="279"/>
      <c r="T398" s="279"/>
      <c r="U398" s="279"/>
      <c r="V398" s="279"/>
      <c r="W398" s="280"/>
    </row>
    <row r="399" spans="1:23" s="71" customFormat="1" ht="15" thickBot="1">
      <c r="A399" s="283" t="s">
        <v>823</v>
      </c>
      <c r="B399" s="284" t="s">
        <v>813</v>
      </c>
      <c r="C399" s="284"/>
      <c r="D399" s="284" t="s">
        <v>822</v>
      </c>
      <c r="E399" s="284" t="s">
        <v>824</v>
      </c>
      <c r="F399" s="515">
        <v>15460.42</v>
      </c>
      <c r="G399" s="515">
        <v>15460.42</v>
      </c>
      <c r="H399" s="515">
        <v>15460.42</v>
      </c>
      <c r="I399" s="515">
        <v>15460.42</v>
      </c>
      <c r="J399" s="515">
        <v>15460.42</v>
      </c>
      <c r="K399" s="268">
        <f>TBL_Roofing6730[[#This Row],[Single property]]+TBL_Roofing6730[[#This Row],[51+ properties]]+TBL_Roofing6730[[#This Row],[26-50 properties]]+TBL_Roofing6730[[#This Row],[11-25 properties]]+TBL_Roofing6730[[#This Row],[2-10 properties]]</f>
        <v>77302.100000000006</v>
      </c>
      <c r="L399" s="269"/>
      <c r="M399" s="267"/>
      <c r="N399" s="267"/>
      <c r="O399" s="267"/>
      <c r="P399" s="267"/>
      <c r="Q399" s="267"/>
      <c r="R399" s="267"/>
      <c r="S399" s="267"/>
      <c r="T399" s="267"/>
      <c r="U399" s="267"/>
      <c r="V399" s="267"/>
      <c r="W399" s="270"/>
    </row>
    <row r="400" spans="1:23" s="71" customFormat="1" ht="15" thickBot="1">
      <c r="A400" s="271" t="s">
        <v>823</v>
      </c>
      <c r="B400" s="272" t="s">
        <v>813</v>
      </c>
      <c r="C400" s="272"/>
      <c r="D400" s="272" t="s">
        <v>822</v>
      </c>
      <c r="E400" s="272" t="s">
        <v>825</v>
      </c>
      <c r="F400" s="512">
        <v>18552.5</v>
      </c>
      <c r="G400" s="512">
        <v>18552.5</v>
      </c>
      <c r="H400" s="512">
        <v>18552.5</v>
      </c>
      <c r="I400" s="512">
        <v>18552.5</v>
      </c>
      <c r="J400" s="512">
        <v>18552.5</v>
      </c>
      <c r="K400" s="268">
        <f>TBL_Roofing6730[[#This Row],[Single property]]+TBL_Roofing6730[[#This Row],[51+ properties]]+TBL_Roofing6730[[#This Row],[26-50 properties]]+TBL_Roofing6730[[#This Row],[11-25 properties]]+TBL_Roofing6730[[#This Row],[2-10 properties]]</f>
        <v>92762.5</v>
      </c>
      <c r="L400" s="273"/>
      <c r="M400" s="274"/>
      <c r="N400" s="274"/>
      <c r="O400" s="274"/>
      <c r="P400" s="274"/>
      <c r="Q400" s="274"/>
      <c r="R400" s="274"/>
      <c r="S400" s="274"/>
      <c r="T400" s="274"/>
      <c r="U400" s="274"/>
      <c r="V400" s="274"/>
      <c r="W400" s="275"/>
    </row>
    <row r="401" spans="1:23" s="71" customFormat="1" ht="15" thickBot="1">
      <c r="A401" s="271" t="s">
        <v>823</v>
      </c>
      <c r="B401" s="272" t="s">
        <v>813</v>
      </c>
      <c r="C401" s="272"/>
      <c r="D401" s="272" t="s">
        <v>822</v>
      </c>
      <c r="E401" s="272" t="s">
        <v>826</v>
      </c>
      <c r="F401" s="512">
        <v>24736.67</v>
      </c>
      <c r="G401" s="512">
        <v>24736.67</v>
      </c>
      <c r="H401" s="512">
        <v>24736.67</v>
      </c>
      <c r="I401" s="512">
        <v>24736.67</v>
      </c>
      <c r="J401" s="512">
        <v>24736.67</v>
      </c>
      <c r="K401" s="268">
        <f>TBL_Roofing6730[[#This Row],[Single property]]+TBL_Roofing6730[[#This Row],[51+ properties]]+TBL_Roofing6730[[#This Row],[26-50 properties]]+TBL_Roofing6730[[#This Row],[11-25 properties]]+TBL_Roofing6730[[#This Row],[2-10 properties]]</f>
        <v>123683.34999999999</v>
      </c>
      <c r="L401" s="273"/>
      <c r="M401" s="274"/>
      <c r="N401" s="274"/>
      <c r="O401" s="274"/>
      <c r="P401" s="274"/>
      <c r="Q401" s="274"/>
      <c r="R401" s="274"/>
      <c r="S401" s="274"/>
      <c r="T401" s="274"/>
      <c r="U401" s="274"/>
      <c r="V401" s="274"/>
      <c r="W401" s="275"/>
    </row>
    <row r="402" spans="1:23" s="71" customFormat="1" ht="15" thickBot="1">
      <c r="A402" s="271" t="s">
        <v>823</v>
      </c>
      <c r="B402" s="272" t="s">
        <v>813</v>
      </c>
      <c r="C402" s="272"/>
      <c r="D402" s="272" t="s">
        <v>822</v>
      </c>
      <c r="E402" s="272" t="s">
        <v>827</v>
      </c>
      <c r="F402" s="512">
        <v>30920.84</v>
      </c>
      <c r="G402" s="512">
        <v>30920.84</v>
      </c>
      <c r="H402" s="512">
        <v>30920.84</v>
      </c>
      <c r="I402" s="512">
        <v>30920.84</v>
      </c>
      <c r="J402" s="512">
        <v>30920.84</v>
      </c>
      <c r="K402" s="268">
        <f>TBL_Roofing6730[[#This Row],[Single property]]+TBL_Roofing6730[[#This Row],[51+ properties]]+TBL_Roofing6730[[#This Row],[26-50 properties]]+TBL_Roofing6730[[#This Row],[11-25 properties]]+TBL_Roofing6730[[#This Row],[2-10 properties]]</f>
        <v>154604.20000000001</v>
      </c>
      <c r="L402" s="273"/>
      <c r="M402" s="274"/>
      <c r="N402" s="274"/>
      <c r="O402" s="274"/>
      <c r="P402" s="274"/>
      <c r="Q402" s="274"/>
      <c r="R402" s="274"/>
      <c r="S402" s="274"/>
      <c r="T402" s="274"/>
      <c r="U402" s="274"/>
      <c r="V402" s="274"/>
      <c r="W402" s="275"/>
    </row>
    <row r="403" spans="1:23" s="71" customFormat="1" ht="15" thickBot="1">
      <c r="A403" s="276" t="s">
        <v>823</v>
      </c>
      <c r="B403" s="277" t="s">
        <v>813</v>
      </c>
      <c r="C403" s="277"/>
      <c r="D403" s="277" t="s">
        <v>822</v>
      </c>
      <c r="E403" s="277" t="s">
        <v>828</v>
      </c>
      <c r="F403" s="513">
        <v>37105.01</v>
      </c>
      <c r="G403" s="513">
        <v>37105.01</v>
      </c>
      <c r="H403" s="513">
        <v>37105.01</v>
      </c>
      <c r="I403" s="513">
        <v>37105.01</v>
      </c>
      <c r="J403" s="513">
        <v>37105.01</v>
      </c>
      <c r="K403" s="268">
        <f>TBL_Roofing6730[[#This Row],[Single property]]+TBL_Roofing6730[[#This Row],[51+ properties]]+TBL_Roofing6730[[#This Row],[26-50 properties]]+TBL_Roofing6730[[#This Row],[11-25 properties]]+TBL_Roofing6730[[#This Row],[2-10 properties]]</f>
        <v>185525.05000000002</v>
      </c>
      <c r="L403" s="278"/>
      <c r="M403" s="279"/>
      <c r="N403" s="279"/>
      <c r="O403" s="279"/>
      <c r="P403" s="279"/>
      <c r="Q403" s="279"/>
      <c r="R403" s="279"/>
      <c r="S403" s="279"/>
      <c r="T403" s="279"/>
      <c r="U403" s="279"/>
      <c r="V403" s="279"/>
      <c r="W403" s="280"/>
    </row>
    <row r="404" spans="1:23" s="71" customFormat="1" ht="15" thickBot="1">
      <c r="A404" s="265" t="s">
        <v>823</v>
      </c>
      <c r="B404" s="266" t="s">
        <v>814</v>
      </c>
      <c r="C404" s="266"/>
      <c r="D404" s="266" t="s">
        <v>822</v>
      </c>
      <c r="E404" s="266" t="s">
        <v>824</v>
      </c>
      <c r="F404" s="511">
        <v>15460.42</v>
      </c>
      <c r="G404" s="511">
        <v>15460.42</v>
      </c>
      <c r="H404" s="511">
        <v>15460.42</v>
      </c>
      <c r="I404" s="511">
        <v>15460.42</v>
      </c>
      <c r="J404" s="511">
        <v>15460.42</v>
      </c>
      <c r="K404" s="268">
        <f>TBL_Roofing6730[[#This Row],[Single property]]+TBL_Roofing6730[[#This Row],[51+ properties]]+TBL_Roofing6730[[#This Row],[26-50 properties]]+TBL_Roofing6730[[#This Row],[11-25 properties]]+TBL_Roofing6730[[#This Row],[2-10 properties]]</f>
        <v>77302.100000000006</v>
      </c>
      <c r="L404" s="269"/>
      <c r="M404" s="267"/>
      <c r="N404" s="267"/>
      <c r="O404" s="267"/>
      <c r="P404" s="267"/>
      <c r="Q404" s="267"/>
      <c r="R404" s="267"/>
      <c r="S404" s="267"/>
      <c r="T404" s="267"/>
      <c r="U404" s="267"/>
      <c r="V404" s="267"/>
      <c r="W404" s="270"/>
    </row>
    <row r="405" spans="1:23" s="71" customFormat="1" ht="15" thickBot="1">
      <c r="A405" s="271" t="s">
        <v>823</v>
      </c>
      <c r="B405" s="272" t="s">
        <v>814</v>
      </c>
      <c r="C405" s="272"/>
      <c r="D405" s="272" t="s">
        <v>822</v>
      </c>
      <c r="E405" s="272" t="s">
        <v>825</v>
      </c>
      <c r="F405" s="512">
        <v>18552.5</v>
      </c>
      <c r="G405" s="512">
        <v>18552.5</v>
      </c>
      <c r="H405" s="512">
        <v>18552.5</v>
      </c>
      <c r="I405" s="512">
        <v>18552.5</v>
      </c>
      <c r="J405" s="512">
        <v>18552.5</v>
      </c>
      <c r="K405" s="268">
        <f>TBL_Roofing6730[[#This Row],[Single property]]+TBL_Roofing6730[[#This Row],[51+ properties]]+TBL_Roofing6730[[#This Row],[26-50 properties]]+TBL_Roofing6730[[#This Row],[11-25 properties]]+TBL_Roofing6730[[#This Row],[2-10 properties]]</f>
        <v>92762.5</v>
      </c>
      <c r="L405" s="273"/>
      <c r="M405" s="274"/>
      <c r="N405" s="274"/>
      <c r="O405" s="274"/>
      <c r="P405" s="274"/>
      <c r="Q405" s="274"/>
      <c r="R405" s="274"/>
      <c r="S405" s="274"/>
      <c r="T405" s="274"/>
      <c r="U405" s="274"/>
      <c r="V405" s="274"/>
      <c r="W405" s="275"/>
    </row>
    <row r="406" spans="1:23" s="71" customFormat="1" ht="15" thickBot="1">
      <c r="A406" s="271" t="s">
        <v>823</v>
      </c>
      <c r="B406" s="272" t="s">
        <v>814</v>
      </c>
      <c r="C406" s="272"/>
      <c r="D406" s="272" t="s">
        <v>822</v>
      </c>
      <c r="E406" s="272" t="s">
        <v>826</v>
      </c>
      <c r="F406" s="512">
        <v>24736.67</v>
      </c>
      <c r="G406" s="512">
        <v>24736.67</v>
      </c>
      <c r="H406" s="512">
        <v>24736.67</v>
      </c>
      <c r="I406" s="512">
        <v>24736.67</v>
      </c>
      <c r="J406" s="512">
        <v>24736.67</v>
      </c>
      <c r="K406" s="268">
        <f>TBL_Roofing6730[[#This Row],[Single property]]+TBL_Roofing6730[[#This Row],[51+ properties]]+TBL_Roofing6730[[#This Row],[26-50 properties]]+TBL_Roofing6730[[#This Row],[11-25 properties]]+TBL_Roofing6730[[#This Row],[2-10 properties]]</f>
        <v>123683.34999999999</v>
      </c>
      <c r="L406" s="273"/>
      <c r="M406" s="274"/>
      <c r="N406" s="274"/>
      <c r="O406" s="274"/>
      <c r="P406" s="274"/>
      <c r="Q406" s="274"/>
      <c r="R406" s="274"/>
      <c r="S406" s="274"/>
      <c r="T406" s="274"/>
      <c r="U406" s="274"/>
      <c r="V406" s="274"/>
      <c r="W406" s="275"/>
    </row>
    <row r="407" spans="1:23" s="71" customFormat="1" ht="15" thickBot="1">
      <c r="A407" s="271" t="s">
        <v>823</v>
      </c>
      <c r="B407" s="272" t="s">
        <v>814</v>
      </c>
      <c r="C407" s="272"/>
      <c r="D407" s="272" t="s">
        <v>822</v>
      </c>
      <c r="E407" s="272" t="s">
        <v>827</v>
      </c>
      <c r="F407" s="512">
        <v>30920.84</v>
      </c>
      <c r="G407" s="512">
        <v>30920.84</v>
      </c>
      <c r="H407" s="512">
        <v>30920.84</v>
      </c>
      <c r="I407" s="512">
        <v>30920.84</v>
      </c>
      <c r="J407" s="512">
        <v>30920.84</v>
      </c>
      <c r="K407" s="268">
        <f>TBL_Roofing6730[[#This Row],[Single property]]+TBL_Roofing6730[[#This Row],[51+ properties]]+TBL_Roofing6730[[#This Row],[26-50 properties]]+TBL_Roofing6730[[#This Row],[11-25 properties]]+TBL_Roofing6730[[#This Row],[2-10 properties]]</f>
        <v>154604.20000000001</v>
      </c>
      <c r="L407" s="273"/>
      <c r="M407" s="274"/>
      <c r="N407" s="274"/>
      <c r="O407" s="274"/>
      <c r="P407" s="274"/>
      <c r="Q407" s="274"/>
      <c r="R407" s="274"/>
      <c r="S407" s="274"/>
      <c r="T407" s="274"/>
      <c r="U407" s="274"/>
      <c r="V407" s="274"/>
      <c r="W407" s="275"/>
    </row>
    <row r="408" spans="1:23" s="71" customFormat="1" ht="15" thickBot="1">
      <c r="A408" s="281" t="s">
        <v>823</v>
      </c>
      <c r="B408" s="282" t="s">
        <v>814</v>
      </c>
      <c r="C408" s="282"/>
      <c r="D408" s="282" t="s">
        <v>822</v>
      </c>
      <c r="E408" s="282" t="s">
        <v>828</v>
      </c>
      <c r="F408" s="514">
        <v>37105.01</v>
      </c>
      <c r="G408" s="514">
        <v>37105.01</v>
      </c>
      <c r="H408" s="514">
        <v>37105.01</v>
      </c>
      <c r="I408" s="514">
        <v>37105.01</v>
      </c>
      <c r="J408" s="514">
        <v>37105.01</v>
      </c>
      <c r="K408" s="268">
        <f>TBL_Roofing6730[[#This Row],[Single property]]+TBL_Roofing6730[[#This Row],[51+ properties]]+TBL_Roofing6730[[#This Row],[26-50 properties]]+TBL_Roofing6730[[#This Row],[11-25 properties]]+TBL_Roofing6730[[#This Row],[2-10 properties]]</f>
        <v>185525.05000000002</v>
      </c>
      <c r="L408" s="278"/>
      <c r="M408" s="279"/>
      <c r="N408" s="279"/>
      <c r="O408" s="279"/>
      <c r="P408" s="279"/>
      <c r="Q408" s="279"/>
      <c r="R408" s="279"/>
      <c r="S408" s="279"/>
      <c r="T408" s="279"/>
      <c r="U408" s="279"/>
      <c r="V408" s="279"/>
      <c r="W408" s="280"/>
    </row>
    <row r="409" spans="1:23" s="71" customFormat="1" ht="15" thickBot="1">
      <c r="A409" s="283" t="s">
        <v>823</v>
      </c>
      <c r="B409" s="284" t="s">
        <v>815</v>
      </c>
      <c r="C409" s="284"/>
      <c r="D409" s="284" t="s">
        <v>822</v>
      </c>
      <c r="E409" s="284" t="s">
        <v>824</v>
      </c>
      <c r="F409" s="515">
        <v>15460.42</v>
      </c>
      <c r="G409" s="515">
        <v>15460.42</v>
      </c>
      <c r="H409" s="515">
        <v>15460.42</v>
      </c>
      <c r="I409" s="515">
        <v>15460.42</v>
      </c>
      <c r="J409" s="515">
        <v>15460.42</v>
      </c>
      <c r="K409" s="268">
        <f>TBL_Roofing6730[[#This Row],[Single property]]+TBL_Roofing6730[[#This Row],[51+ properties]]+TBL_Roofing6730[[#This Row],[26-50 properties]]+TBL_Roofing6730[[#This Row],[11-25 properties]]+TBL_Roofing6730[[#This Row],[2-10 properties]]</f>
        <v>77302.100000000006</v>
      </c>
      <c r="L409" s="269"/>
      <c r="M409" s="267"/>
      <c r="N409" s="267"/>
      <c r="O409" s="267"/>
      <c r="P409" s="267"/>
      <c r="Q409" s="267"/>
      <c r="R409" s="267"/>
      <c r="S409" s="267"/>
      <c r="T409" s="267"/>
      <c r="U409" s="267"/>
      <c r="V409" s="267"/>
      <c r="W409" s="270"/>
    </row>
    <row r="410" spans="1:23" s="71" customFormat="1" ht="15" thickBot="1">
      <c r="A410" s="271" t="s">
        <v>823</v>
      </c>
      <c r="B410" s="272" t="s">
        <v>815</v>
      </c>
      <c r="C410" s="272"/>
      <c r="D410" s="272" t="s">
        <v>822</v>
      </c>
      <c r="E410" s="272" t="s">
        <v>825</v>
      </c>
      <c r="F410" s="512">
        <v>18552.5</v>
      </c>
      <c r="G410" s="512">
        <v>18552.5</v>
      </c>
      <c r="H410" s="512">
        <v>18552.5</v>
      </c>
      <c r="I410" s="512">
        <v>18552.5</v>
      </c>
      <c r="J410" s="512">
        <v>18552.5</v>
      </c>
      <c r="K410" s="268">
        <f>TBL_Roofing6730[[#This Row],[Single property]]+TBL_Roofing6730[[#This Row],[51+ properties]]+TBL_Roofing6730[[#This Row],[26-50 properties]]+TBL_Roofing6730[[#This Row],[11-25 properties]]+TBL_Roofing6730[[#This Row],[2-10 properties]]</f>
        <v>92762.5</v>
      </c>
      <c r="L410" s="273"/>
      <c r="M410" s="274"/>
      <c r="N410" s="274"/>
      <c r="O410" s="274"/>
      <c r="P410" s="274"/>
      <c r="Q410" s="274"/>
      <c r="R410" s="274"/>
      <c r="S410" s="274"/>
      <c r="T410" s="274"/>
      <c r="U410" s="274"/>
      <c r="V410" s="274"/>
      <c r="W410" s="275"/>
    </row>
    <row r="411" spans="1:23" s="71" customFormat="1" ht="15" thickBot="1">
      <c r="A411" s="271" t="s">
        <v>823</v>
      </c>
      <c r="B411" s="272" t="s">
        <v>815</v>
      </c>
      <c r="C411" s="272"/>
      <c r="D411" s="272" t="s">
        <v>822</v>
      </c>
      <c r="E411" s="272" t="s">
        <v>826</v>
      </c>
      <c r="F411" s="512">
        <v>24736.67</v>
      </c>
      <c r="G411" s="512">
        <v>24736.67</v>
      </c>
      <c r="H411" s="512">
        <v>24736.67</v>
      </c>
      <c r="I411" s="512">
        <v>24736.67</v>
      </c>
      <c r="J411" s="512">
        <v>24736.67</v>
      </c>
      <c r="K411" s="268">
        <f>TBL_Roofing6730[[#This Row],[Single property]]+TBL_Roofing6730[[#This Row],[51+ properties]]+TBL_Roofing6730[[#This Row],[26-50 properties]]+TBL_Roofing6730[[#This Row],[11-25 properties]]+TBL_Roofing6730[[#This Row],[2-10 properties]]</f>
        <v>123683.34999999999</v>
      </c>
      <c r="L411" s="273"/>
      <c r="M411" s="274"/>
      <c r="N411" s="274"/>
      <c r="O411" s="274"/>
      <c r="P411" s="274"/>
      <c r="Q411" s="274"/>
      <c r="R411" s="274"/>
      <c r="S411" s="274"/>
      <c r="T411" s="274"/>
      <c r="U411" s="274"/>
      <c r="V411" s="274"/>
      <c r="W411" s="275"/>
    </row>
    <row r="412" spans="1:23" s="71" customFormat="1" ht="15" thickBot="1">
      <c r="A412" s="271" t="s">
        <v>823</v>
      </c>
      <c r="B412" s="272" t="s">
        <v>815</v>
      </c>
      <c r="C412" s="272"/>
      <c r="D412" s="272" t="s">
        <v>822</v>
      </c>
      <c r="E412" s="272" t="s">
        <v>827</v>
      </c>
      <c r="F412" s="512">
        <v>30920.84</v>
      </c>
      <c r="G412" s="512">
        <v>30920.84</v>
      </c>
      <c r="H412" s="512">
        <v>30920.84</v>
      </c>
      <c r="I412" s="512">
        <v>30920.84</v>
      </c>
      <c r="J412" s="512">
        <v>30920.84</v>
      </c>
      <c r="K412" s="268">
        <f>TBL_Roofing6730[[#This Row],[Single property]]+TBL_Roofing6730[[#This Row],[51+ properties]]+TBL_Roofing6730[[#This Row],[26-50 properties]]+TBL_Roofing6730[[#This Row],[11-25 properties]]+TBL_Roofing6730[[#This Row],[2-10 properties]]</f>
        <v>154604.20000000001</v>
      </c>
      <c r="L412" s="273"/>
      <c r="M412" s="274"/>
      <c r="N412" s="274"/>
      <c r="O412" s="274"/>
      <c r="P412" s="274"/>
      <c r="Q412" s="274"/>
      <c r="R412" s="274"/>
      <c r="S412" s="274"/>
      <c r="T412" s="274"/>
      <c r="U412" s="274"/>
      <c r="V412" s="274"/>
      <c r="W412" s="275"/>
    </row>
    <row r="413" spans="1:23" s="71" customFormat="1" ht="15" thickBot="1">
      <c r="A413" s="276" t="s">
        <v>823</v>
      </c>
      <c r="B413" s="277" t="s">
        <v>815</v>
      </c>
      <c r="C413" s="277"/>
      <c r="D413" s="277" t="s">
        <v>822</v>
      </c>
      <c r="E413" s="277" t="s">
        <v>828</v>
      </c>
      <c r="F413" s="513">
        <v>37105.01</v>
      </c>
      <c r="G413" s="513">
        <v>37105.01</v>
      </c>
      <c r="H413" s="513">
        <v>37105.01</v>
      </c>
      <c r="I413" s="513">
        <v>37105.01</v>
      </c>
      <c r="J413" s="513">
        <v>37105.01</v>
      </c>
      <c r="K413" s="268">
        <f>TBL_Roofing6730[[#This Row],[Single property]]+TBL_Roofing6730[[#This Row],[51+ properties]]+TBL_Roofing6730[[#This Row],[26-50 properties]]+TBL_Roofing6730[[#This Row],[11-25 properties]]+TBL_Roofing6730[[#This Row],[2-10 properties]]</f>
        <v>185525.05000000002</v>
      </c>
      <c r="L413" s="278"/>
      <c r="M413" s="279"/>
      <c r="N413" s="279"/>
      <c r="O413" s="279"/>
      <c r="P413" s="279"/>
      <c r="Q413" s="279"/>
      <c r="R413" s="279"/>
      <c r="S413" s="279"/>
      <c r="T413" s="279"/>
      <c r="U413" s="279"/>
      <c r="V413" s="279"/>
      <c r="W413" s="280"/>
    </row>
    <row r="414" spans="1:23" s="71" customFormat="1" ht="15" thickBot="1">
      <c r="A414" s="265" t="s">
        <v>823</v>
      </c>
      <c r="B414" s="266" t="s">
        <v>816</v>
      </c>
      <c r="C414" s="266"/>
      <c r="D414" s="266" t="s">
        <v>822</v>
      </c>
      <c r="E414" s="266" t="s">
        <v>824</v>
      </c>
      <c r="F414" s="511">
        <v>15460.42</v>
      </c>
      <c r="G414" s="511">
        <v>15460.42</v>
      </c>
      <c r="H414" s="511">
        <v>15460.42</v>
      </c>
      <c r="I414" s="511">
        <v>15460.42</v>
      </c>
      <c r="J414" s="511">
        <v>15460.42</v>
      </c>
      <c r="K414" s="268">
        <f>TBL_Roofing6730[[#This Row],[Single property]]+TBL_Roofing6730[[#This Row],[51+ properties]]+TBL_Roofing6730[[#This Row],[26-50 properties]]+TBL_Roofing6730[[#This Row],[11-25 properties]]+TBL_Roofing6730[[#This Row],[2-10 properties]]</f>
        <v>77302.100000000006</v>
      </c>
      <c r="L414" s="269"/>
      <c r="M414" s="267"/>
      <c r="N414" s="267"/>
      <c r="O414" s="267"/>
      <c r="P414" s="267"/>
      <c r="Q414" s="267"/>
      <c r="R414" s="267"/>
      <c r="S414" s="267"/>
      <c r="T414" s="267"/>
      <c r="U414" s="267"/>
      <c r="V414" s="267"/>
      <c r="W414" s="270"/>
    </row>
    <row r="415" spans="1:23" s="71" customFormat="1" ht="15" thickBot="1">
      <c r="A415" s="271" t="s">
        <v>823</v>
      </c>
      <c r="B415" s="272" t="s">
        <v>816</v>
      </c>
      <c r="C415" s="272"/>
      <c r="D415" s="272" t="s">
        <v>822</v>
      </c>
      <c r="E415" s="272" t="s">
        <v>825</v>
      </c>
      <c r="F415" s="512">
        <v>18552.5</v>
      </c>
      <c r="G415" s="512">
        <v>18552.5</v>
      </c>
      <c r="H415" s="512">
        <v>18552.5</v>
      </c>
      <c r="I415" s="512">
        <v>18552.5</v>
      </c>
      <c r="J415" s="512">
        <v>18552.5</v>
      </c>
      <c r="K415" s="268">
        <f>TBL_Roofing6730[[#This Row],[Single property]]+TBL_Roofing6730[[#This Row],[51+ properties]]+TBL_Roofing6730[[#This Row],[26-50 properties]]+TBL_Roofing6730[[#This Row],[11-25 properties]]+TBL_Roofing6730[[#This Row],[2-10 properties]]</f>
        <v>92762.5</v>
      </c>
      <c r="L415" s="273"/>
      <c r="M415" s="274"/>
      <c r="N415" s="274"/>
      <c r="O415" s="274"/>
      <c r="P415" s="274"/>
      <c r="Q415" s="274"/>
      <c r="R415" s="274"/>
      <c r="S415" s="274"/>
      <c r="T415" s="274"/>
      <c r="U415" s="274"/>
      <c r="V415" s="274"/>
      <c r="W415" s="275"/>
    </row>
    <row r="416" spans="1:23" s="71" customFormat="1" ht="15" thickBot="1">
      <c r="A416" s="271" t="s">
        <v>823</v>
      </c>
      <c r="B416" s="272" t="s">
        <v>816</v>
      </c>
      <c r="C416" s="272"/>
      <c r="D416" s="272" t="s">
        <v>822</v>
      </c>
      <c r="E416" s="272" t="s">
        <v>826</v>
      </c>
      <c r="F416" s="512">
        <v>24736.67</v>
      </c>
      <c r="G416" s="512">
        <v>24736.67</v>
      </c>
      <c r="H416" s="512">
        <v>24736.67</v>
      </c>
      <c r="I416" s="512">
        <v>24736.67</v>
      </c>
      <c r="J416" s="512">
        <v>24736.67</v>
      </c>
      <c r="K416" s="268">
        <f>TBL_Roofing6730[[#This Row],[Single property]]+TBL_Roofing6730[[#This Row],[51+ properties]]+TBL_Roofing6730[[#This Row],[26-50 properties]]+TBL_Roofing6730[[#This Row],[11-25 properties]]+TBL_Roofing6730[[#This Row],[2-10 properties]]</f>
        <v>123683.34999999999</v>
      </c>
      <c r="L416" s="273"/>
      <c r="M416" s="274"/>
      <c r="N416" s="274"/>
      <c r="O416" s="274"/>
      <c r="P416" s="274"/>
      <c r="Q416" s="274"/>
      <c r="R416" s="274"/>
      <c r="S416" s="274"/>
      <c r="T416" s="274"/>
      <c r="U416" s="274"/>
      <c r="V416" s="274"/>
      <c r="W416" s="275"/>
    </row>
    <row r="417" spans="1:23" s="71" customFormat="1" ht="15" thickBot="1">
      <c r="A417" s="271" t="s">
        <v>823</v>
      </c>
      <c r="B417" s="272" t="s">
        <v>816</v>
      </c>
      <c r="C417" s="272"/>
      <c r="D417" s="272" t="s">
        <v>822</v>
      </c>
      <c r="E417" s="272" t="s">
        <v>827</v>
      </c>
      <c r="F417" s="512">
        <v>30920.84</v>
      </c>
      <c r="G417" s="512">
        <v>30920.84</v>
      </c>
      <c r="H417" s="512">
        <v>30920.84</v>
      </c>
      <c r="I417" s="512">
        <v>30920.84</v>
      </c>
      <c r="J417" s="512">
        <v>30920.84</v>
      </c>
      <c r="K417" s="268">
        <f>TBL_Roofing6730[[#This Row],[Single property]]+TBL_Roofing6730[[#This Row],[51+ properties]]+TBL_Roofing6730[[#This Row],[26-50 properties]]+TBL_Roofing6730[[#This Row],[11-25 properties]]+TBL_Roofing6730[[#This Row],[2-10 properties]]</f>
        <v>154604.20000000001</v>
      </c>
      <c r="L417" s="273"/>
      <c r="M417" s="274"/>
      <c r="N417" s="274"/>
      <c r="O417" s="274"/>
      <c r="P417" s="274"/>
      <c r="Q417" s="274"/>
      <c r="R417" s="274"/>
      <c r="S417" s="274"/>
      <c r="T417" s="274"/>
      <c r="U417" s="274"/>
      <c r="V417" s="274"/>
      <c r="W417" s="275"/>
    </row>
    <row r="418" spans="1:23" s="71" customFormat="1" ht="15" thickBot="1">
      <c r="A418" s="281" t="s">
        <v>823</v>
      </c>
      <c r="B418" s="282" t="s">
        <v>816</v>
      </c>
      <c r="C418" s="282"/>
      <c r="D418" s="282" t="s">
        <v>822</v>
      </c>
      <c r="E418" s="282" t="s">
        <v>828</v>
      </c>
      <c r="F418" s="514">
        <v>37105.01</v>
      </c>
      <c r="G418" s="514">
        <v>37105.01</v>
      </c>
      <c r="H418" s="514">
        <v>37105.01</v>
      </c>
      <c r="I418" s="514">
        <v>37105.01</v>
      </c>
      <c r="J418" s="514">
        <v>37105.01</v>
      </c>
      <c r="K418" s="268">
        <f>TBL_Roofing6730[[#This Row],[Single property]]+TBL_Roofing6730[[#This Row],[51+ properties]]+TBL_Roofing6730[[#This Row],[26-50 properties]]+TBL_Roofing6730[[#This Row],[11-25 properties]]+TBL_Roofing6730[[#This Row],[2-10 properties]]</f>
        <v>185525.05000000002</v>
      </c>
      <c r="L418" s="278"/>
      <c r="M418" s="279"/>
      <c r="N418" s="279"/>
      <c r="O418" s="279"/>
      <c r="P418" s="279"/>
      <c r="Q418" s="279"/>
      <c r="R418" s="279"/>
      <c r="S418" s="279"/>
      <c r="T418" s="279"/>
      <c r="U418" s="279"/>
      <c r="V418" s="279"/>
      <c r="W418" s="280"/>
    </row>
    <row r="419" spans="1:23" s="71" customFormat="1" ht="15" thickBot="1">
      <c r="A419" s="283" t="s">
        <v>823</v>
      </c>
      <c r="B419" s="284" t="s">
        <v>817</v>
      </c>
      <c r="C419" s="284"/>
      <c r="D419" s="284" t="s">
        <v>822</v>
      </c>
      <c r="E419" s="284" t="s">
        <v>824</v>
      </c>
      <c r="F419" s="515">
        <v>15460.42</v>
      </c>
      <c r="G419" s="515">
        <v>15460.42</v>
      </c>
      <c r="H419" s="515">
        <v>15460.42</v>
      </c>
      <c r="I419" s="515">
        <v>15460.42</v>
      </c>
      <c r="J419" s="515">
        <v>15460.42</v>
      </c>
      <c r="K419" s="268">
        <f>TBL_Roofing6730[[#This Row],[Single property]]+TBL_Roofing6730[[#This Row],[51+ properties]]+TBL_Roofing6730[[#This Row],[26-50 properties]]+TBL_Roofing6730[[#This Row],[11-25 properties]]+TBL_Roofing6730[[#This Row],[2-10 properties]]</f>
        <v>77302.100000000006</v>
      </c>
      <c r="L419" s="273"/>
      <c r="M419" s="274"/>
      <c r="N419" s="274"/>
      <c r="O419" s="274"/>
      <c r="P419" s="274"/>
      <c r="Q419" s="274"/>
      <c r="R419" s="274"/>
      <c r="S419" s="274"/>
      <c r="T419" s="274"/>
      <c r="U419" s="274"/>
      <c r="V419" s="274"/>
      <c r="W419" s="275"/>
    </row>
    <row r="420" spans="1:23" s="71" customFormat="1" ht="15" thickBot="1">
      <c r="A420" s="271" t="s">
        <v>823</v>
      </c>
      <c r="B420" s="272" t="s">
        <v>817</v>
      </c>
      <c r="C420" s="272"/>
      <c r="D420" s="272" t="s">
        <v>822</v>
      </c>
      <c r="E420" s="272" t="s">
        <v>825</v>
      </c>
      <c r="F420" s="512">
        <v>18552.5</v>
      </c>
      <c r="G420" s="512">
        <v>18552.5</v>
      </c>
      <c r="H420" s="512">
        <v>18552.5</v>
      </c>
      <c r="I420" s="512">
        <v>18552.5</v>
      </c>
      <c r="J420" s="512">
        <v>18552.5</v>
      </c>
      <c r="K420" s="268">
        <f>TBL_Roofing6730[[#This Row],[Single property]]+TBL_Roofing6730[[#This Row],[51+ properties]]+TBL_Roofing6730[[#This Row],[26-50 properties]]+TBL_Roofing6730[[#This Row],[11-25 properties]]+TBL_Roofing6730[[#This Row],[2-10 properties]]</f>
        <v>92762.5</v>
      </c>
      <c r="L420" s="273"/>
      <c r="M420" s="274"/>
      <c r="N420" s="274"/>
      <c r="O420" s="274"/>
      <c r="P420" s="274"/>
      <c r="Q420" s="274"/>
      <c r="R420" s="274"/>
      <c r="S420" s="274"/>
      <c r="T420" s="274"/>
      <c r="U420" s="274"/>
      <c r="V420" s="274"/>
      <c r="W420" s="275"/>
    </row>
    <row r="421" spans="1:23" s="71" customFormat="1" ht="15" thickBot="1">
      <c r="A421" s="271" t="s">
        <v>823</v>
      </c>
      <c r="B421" s="272" t="s">
        <v>817</v>
      </c>
      <c r="C421" s="272"/>
      <c r="D421" s="272" t="s">
        <v>822</v>
      </c>
      <c r="E421" s="272" t="s">
        <v>826</v>
      </c>
      <c r="F421" s="512">
        <v>24736.67</v>
      </c>
      <c r="G421" s="512">
        <v>24736.67</v>
      </c>
      <c r="H421" s="512">
        <v>24736.67</v>
      </c>
      <c r="I421" s="512">
        <v>24736.67</v>
      </c>
      <c r="J421" s="512">
        <v>24736.67</v>
      </c>
      <c r="K421" s="268">
        <f>TBL_Roofing6730[[#This Row],[Single property]]+TBL_Roofing6730[[#This Row],[51+ properties]]+TBL_Roofing6730[[#This Row],[26-50 properties]]+TBL_Roofing6730[[#This Row],[11-25 properties]]+TBL_Roofing6730[[#This Row],[2-10 properties]]</f>
        <v>123683.34999999999</v>
      </c>
      <c r="L421" s="273"/>
      <c r="M421" s="274"/>
      <c r="N421" s="274"/>
      <c r="O421" s="274"/>
      <c r="P421" s="274"/>
      <c r="Q421" s="274"/>
      <c r="R421" s="274"/>
      <c r="S421" s="274"/>
      <c r="T421" s="274"/>
      <c r="U421" s="274"/>
      <c r="V421" s="274"/>
      <c r="W421" s="275"/>
    </row>
    <row r="422" spans="1:23" s="71" customFormat="1" ht="15" thickBot="1">
      <c r="A422" s="271" t="s">
        <v>823</v>
      </c>
      <c r="B422" s="272" t="s">
        <v>817</v>
      </c>
      <c r="C422" s="272"/>
      <c r="D422" s="272" t="s">
        <v>822</v>
      </c>
      <c r="E422" s="272" t="s">
        <v>827</v>
      </c>
      <c r="F422" s="512">
        <v>30920.84</v>
      </c>
      <c r="G422" s="512">
        <v>30920.84</v>
      </c>
      <c r="H422" s="512">
        <v>30920.84</v>
      </c>
      <c r="I422" s="512">
        <v>30920.84</v>
      </c>
      <c r="J422" s="512">
        <v>30920.84</v>
      </c>
      <c r="K422" s="268">
        <f>TBL_Roofing6730[[#This Row],[Single property]]+TBL_Roofing6730[[#This Row],[51+ properties]]+TBL_Roofing6730[[#This Row],[26-50 properties]]+TBL_Roofing6730[[#This Row],[11-25 properties]]+TBL_Roofing6730[[#This Row],[2-10 properties]]</f>
        <v>154604.20000000001</v>
      </c>
      <c r="L422" s="273"/>
      <c r="M422" s="274"/>
      <c r="N422" s="274"/>
      <c r="O422" s="274"/>
      <c r="P422" s="274"/>
      <c r="Q422" s="274"/>
      <c r="R422" s="274"/>
      <c r="S422" s="274"/>
      <c r="T422" s="274"/>
      <c r="U422" s="274"/>
      <c r="V422" s="274"/>
      <c r="W422" s="275"/>
    </row>
    <row r="423" spans="1:23" s="71" customFormat="1" ht="15" thickBot="1">
      <c r="A423" s="276" t="s">
        <v>823</v>
      </c>
      <c r="B423" s="277" t="s">
        <v>817</v>
      </c>
      <c r="C423" s="277"/>
      <c r="D423" s="277" t="s">
        <v>822</v>
      </c>
      <c r="E423" s="277" t="s">
        <v>828</v>
      </c>
      <c r="F423" s="513">
        <v>37105.01</v>
      </c>
      <c r="G423" s="513">
        <v>37105.01</v>
      </c>
      <c r="H423" s="513">
        <v>37105.01</v>
      </c>
      <c r="I423" s="513">
        <v>37105.01</v>
      </c>
      <c r="J423" s="513">
        <v>37105.01</v>
      </c>
      <c r="K423" s="268">
        <f>TBL_Roofing6730[[#This Row],[Single property]]+TBL_Roofing6730[[#This Row],[51+ properties]]+TBL_Roofing6730[[#This Row],[26-50 properties]]+TBL_Roofing6730[[#This Row],[11-25 properties]]+TBL_Roofing6730[[#This Row],[2-10 properties]]</f>
        <v>185525.05000000002</v>
      </c>
      <c r="L423" s="278"/>
      <c r="M423" s="279"/>
      <c r="N423" s="279"/>
      <c r="O423" s="279"/>
      <c r="P423" s="279"/>
      <c r="Q423" s="279"/>
      <c r="R423" s="279"/>
      <c r="S423" s="279"/>
      <c r="T423" s="279"/>
      <c r="U423" s="279"/>
      <c r="V423" s="279"/>
      <c r="W423" s="280"/>
    </row>
    <row r="424" spans="1:23" s="71" customFormat="1" ht="15" thickBot="1">
      <c r="A424" s="265" t="s">
        <v>823</v>
      </c>
      <c r="B424" s="266" t="s">
        <v>818</v>
      </c>
      <c r="C424" s="266"/>
      <c r="D424" s="266" t="s">
        <v>822</v>
      </c>
      <c r="E424" s="266" t="s">
        <v>824</v>
      </c>
      <c r="F424" s="511">
        <v>15460.42</v>
      </c>
      <c r="G424" s="511">
        <v>15460.42</v>
      </c>
      <c r="H424" s="511">
        <v>15460.42</v>
      </c>
      <c r="I424" s="511">
        <v>15460.42</v>
      </c>
      <c r="J424" s="511">
        <v>15460.42</v>
      </c>
      <c r="K424" s="268">
        <f>TBL_Roofing6730[[#This Row],[Single property]]+TBL_Roofing6730[[#This Row],[51+ properties]]+TBL_Roofing6730[[#This Row],[26-50 properties]]+TBL_Roofing6730[[#This Row],[11-25 properties]]+TBL_Roofing6730[[#This Row],[2-10 properties]]</f>
        <v>77302.100000000006</v>
      </c>
      <c r="L424" s="269"/>
      <c r="M424" s="267"/>
      <c r="N424" s="267"/>
      <c r="O424" s="267"/>
      <c r="P424" s="267"/>
      <c r="Q424" s="267"/>
      <c r="R424" s="267"/>
      <c r="S424" s="267"/>
      <c r="T424" s="267"/>
      <c r="U424" s="267"/>
      <c r="V424" s="267"/>
      <c r="W424" s="270"/>
    </row>
    <row r="425" spans="1:23" s="71" customFormat="1" ht="15" thickBot="1">
      <c r="A425" s="271" t="s">
        <v>823</v>
      </c>
      <c r="B425" s="272" t="s">
        <v>818</v>
      </c>
      <c r="C425" s="272"/>
      <c r="D425" s="272" t="s">
        <v>822</v>
      </c>
      <c r="E425" s="272" t="s">
        <v>825</v>
      </c>
      <c r="F425" s="512">
        <v>18552.5</v>
      </c>
      <c r="G425" s="512">
        <v>18552.5</v>
      </c>
      <c r="H425" s="512">
        <v>18552.5</v>
      </c>
      <c r="I425" s="512">
        <v>18552.5</v>
      </c>
      <c r="J425" s="512">
        <v>18552.5</v>
      </c>
      <c r="K425" s="268">
        <f>TBL_Roofing6730[[#This Row],[Single property]]+TBL_Roofing6730[[#This Row],[51+ properties]]+TBL_Roofing6730[[#This Row],[26-50 properties]]+TBL_Roofing6730[[#This Row],[11-25 properties]]+TBL_Roofing6730[[#This Row],[2-10 properties]]</f>
        <v>92762.5</v>
      </c>
      <c r="L425" s="273"/>
      <c r="M425" s="274"/>
      <c r="N425" s="274"/>
      <c r="O425" s="274"/>
      <c r="P425" s="274"/>
      <c r="Q425" s="274"/>
      <c r="R425" s="274"/>
      <c r="S425" s="274"/>
      <c r="T425" s="274"/>
      <c r="U425" s="274"/>
      <c r="V425" s="274"/>
      <c r="W425" s="275"/>
    </row>
    <row r="426" spans="1:23" s="71" customFormat="1" ht="15" thickBot="1">
      <c r="A426" s="271" t="s">
        <v>823</v>
      </c>
      <c r="B426" s="272" t="s">
        <v>818</v>
      </c>
      <c r="C426" s="272"/>
      <c r="D426" s="272" t="s">
        <v>822</v>
      </c>
      <c r="E426" s="272" t="s">
        <v>826</v>
      </c>
      <c r="F426" s="512">
        <v>24736.67</v>
      </c>
      <c r="G426" s="512">
        <v>24736.67</v>
      </c>
      <c r="H426" s="512">
        <v>24736.67</v>
      </c>
      <c r="I426" s="512">
        <v>24736.67</v>
      </c>
      <c r="J426" s="512">
        <v>24736.67</v>
      </c>
      <c r="K426" s="268">
        <f>TBL_Roofing6730[[#This Row],[Single property]]+TBL_Roofing6730[[#This Row],[51+ properties]]+TBL_Roofing6730[[#This Row],[26-50 properties]]+TBL_Roofing6730[[#This Row],[11-25 properties]]+TBL_Roofing6730[[#This Row],[2-10 properties]]</f>
        <v>123683.34999999999</v>
      </c>
      <c r="L426" s="273"/>
      <c r="M426" s="274"/>
      <c r="N426" s="274"/>
      <c r="O426" s="274"/>
      <c r="P426" s="274"/>
      <c r="Q426" s="274"/>
      <c r="R426" s="274"/>
      <c r="S426" s="274"/>
      <c r="T426" s="274"/>
      <c r="U426" s="274"/>
      <c r="V426" s="274"/>
      <c r="W426" s="275"/>
    </row>
    <row r="427" spans="1:23" s="71" customFormat="1" ht="15" thickBot="1">
      <c r="A427" s="271" t="s">
        <v>823</v>
      </c>
      <c r="B427" s="272" t="s">
        <v>818</v>
      </c>
      <c r="C427" s="272"/>
      <c r="D427" s="272" t="s">
        <v>822</v>
      </c>
      <c r="E427" s="272" t="s">
        <v>827</v>
      </c>
      <c r="F427" s="512">
        <v>30920.84</v>
      </c>
      <c r="G427" s="512">
        <v>30920.84</v>
      </c>
      <c r="H427" s="512">
        <v>30920.84</v>
      </c>
      <c r="I427" s="512">
        <v>30920.84</v>
      </c>
      <c r="J427" s="512">
        <v>30920.84</v>
      </c>
      <c r="K427" s="268">
        <f>TBL_Roofing6730[[#This Row],[Single property]]+TBL_Roofing6730[[#This Row],[51+ properties]]+TBL_Roofing6730[[#This Row],[26-50 properties]]+TBL_Roofing6730[[#This Row],[11-25 properties]]+TBL_Roofing6730[[#This Row],[2-10 properties]]</f>
        <v>154604.20000000001</v>
      </c>
      <c r="L427" s="273"/>
      <c r="M427" s="274"/>
      <c r="N427" s="274"/>
      <c r="O427" s="274"/>
      <c r="P427" s="274"/>
      <c r="Q427" s="274"/>
      <c r="R427" s="274"/>
      <c r="S427" s="274"/>
      <c r="T427" s="274"/>
      <c r="U427" s="274"/>
      <c r="V427" s="274"/>
      <c r="W427" s="275"/>
    </row>
    <row r="428" spans="1:23" s="71" customFormat="1" ht="15" thickBot="1">
      <c r="A428" s="281" t="s">
        <v>823</v>
      </c>
      <c r="B428" s="282" t="s">
        <v>818</v>
      </c>
      <c r="C428" s="282"/>
      <c r="D428" s="282" t="s">
        <v>822</v>
      </c>
      <c r="E428" s="282" t="s">
        <v>828</v>
      </c>
      <c r="F428" s="514">
        <v>37105.01</v>
      </c>
      <c r="G428" s="514">
        <v>37105.01</v>
      </c>
      <c r="H428" s="514">
        <v>37105.01</v>
      </c>
      <c r="I428" s="514">
        <v>37105.01</v>
      </c>
      <c r="J428" s="514">
        <v>37105.01</v>
      </c>
      <c r="K428" s="268">
        <f>TBL_Roofing6730[[#This Row],[Single property]]+TBL_Roofing6730[[#This Row],[51+ properties]]+TBL_Roofing6730[[#This Row],[26-50 properties]]+TBL_Roofing6730[[#This Row],[11-25 properties]]+TBL_Roofing6730[[#This Row],[2-10 properties]]</f>
        <v>185525.05000000002</v>
      </c>
      <c r="L428" s="278"/>
      <c r="M428" s="279"/>
      <c r="N428" s="279"/>
      <c r="O428" s="279"/>
      <c r="P428" s="279"/>
      <c r="Q428" s="279"/>
      <c r="R428" s="279"/>
      <c r="S428" s="279"/>
      <c r="T428" s="279"/>
      <c r="U428" s="279"/>
      <c r="V428" s="279"/>
      <c r="W428" s="280"/>
    </row>
    <row r="429" spans="1:23" s="71" customFormat="1" ht="15" thickBot="1">
      <c r="A429" s="283" t="s">
        <v>823</v>
      </c>
      <c r="B429" s="284" t="s">
        <v>819</v>
      </c>
      <c r="C429" s="284"/>
      <c r="D429" s="284" t="s">
        <v>822</v>
      </c>
      <c r="E429" s="284" t="s">
        <v>824</v>
      </c>
      <c r="F429" s="515">
        <v>15460.42</v>
      </c>
      <c r="G429" s="515">
        <v>15460.42</v>
      </c>
      <c r="H429" s="515">
        <v>15460.42</v>
      </c>
      <c r="I429" s="515">
        <v>15460.42</v>
      </c>
      <c r="J429" s="515">
        <v>15460.42</v>
      </c>
      <c r="K429" s="268">
        <f>TBL_Roofing6730[[#This Row],[Single property]]+TBL_Roofing6730[[#This Row],[51+ properties]]+TBL_Roofing6730[[#This Row],[26-50 properties]]+TBL_Roofing6730[[#This Row],[11-25 properties]]+TBL_Roofing6730[[#This Row],[2-10 properties]]</f>
        <v>77302.100000000006</v>
      </c>
      <c r="L429" s="273"/>
      <c r="M429" s="274"/>
      <c r="N429" s="274"/>
      <c r="O429" s="274"/>
      <c r="P429" s="274"/>
      <c r="Q429" s="274"/>
      <c r="R429" s="274"/>
      <c r="S429" s="274"/>
      <c r="T429" s="274"/>
      <c r="U429" s="274"/>
      <c r="V429" s="274"/>
      <c r="W429" s="274"/>
    </row>
    <row r="430" spans="1:23" s="71" customFormat="1" ht="15" thickBot="1">
      <c r="A430" s="271" t="s">
        <v>823</v>
      </c>
      <c r="B430" s="272" t="s">
        <v>819</v>
      </c>
      <c r="C430" s="272"/>
      <c r="D430" s="272" t="s">
        <v>822</v>
      </c>
      <c r="E430" s="272" t="s">
        <v>825</v>
      </c>
      <c r="F430" s="512">
        <v>18552.5</v>
      </c>
      <c r="G430" s="512">
        <v>18552.5</v>
      </c>
      <c r="H430" s="512">
        <v>18552.5</v>
      </c>
      <c r="I430" s="512">
        <v>18552.5</v>
      </c>
      <c r="J430" s="512">
        <v>18552.5</v>
      </c>
      <c r="K430" s="268">
        <f>TBL_Roofing6730[[#This Row],[Single property]]+TBL_Roofing6730[[#This Row],[51+ properties]]+TBL_Roofing6730[[#This Row],[26-50 properties]]+TBL_Roofing6730[[#This Row],[11-25 properties]]+TBL_Roofing6730[[#This Row],[2-10 properties]]</f>
        <v>92762.5</v>
      </c>
      <c r="L430" s="273"/>
      <c r="M430" s="274"/>
      <c r="N430" s="274"/>
      <c r="O430" s="274"/>
      <c r="P430" s="274"/>
      <c r="Q430" s="274"/>
      <c r="R430" s="274"/>
      <c r="S430" s="274"/>
      <c r="T430" s="274"/>
      <c r="U430" s="274"/>
      <c r="V430" s="274"/>
      <c r="W430" s="274"/>
    </row>
    <row r="431" spans="1:23" s="71" customFormat="1" ht="15" thickBot="1">
      <c r="A431" s="271" t="s">
        <v>823</v>
      </c>
      <c r="B431" s="272" t="s">
        <v>819</v>
      </c>
      <c r="C431" s="272"/>
      <c r="D431" s="272" t="s">
        <v>822</v>
      </c>
      <c r="E431" s="272" t="s">
        <v>826</v>
      </c>
      <c r="F431" s="512">
        <v>24736.67</v>
      </c>
      <c r="G431" s="512">
        <v>24736.67</v>
      </c>
      <c r="H431" s="512">
        <v>24736.67</v>
      </c>
      <c r="I431" s="512">
        <v>24736.67</v>
      </c>
      <c r="J431" s="512">
        <v>24736.67</v>
      </c>
      <c r="K431" s="268">
        <f>TBL_Roofing6730[[#This Row],[Single property]]+TBL_Roofing6730[[#This Row],[51+ properties]]+TBL_Roofing6730[[#This Row],[26-50 properties]]+TBL_Roofing6730[[#This Row],[11-25 properties]]+TBL_Roofing6730[[#This Row],[2-10 properties]]</f>
        <v>123683.34999999999</v>
      </c>
      <c r="L431" s="273"/>
      <c r="M431" s="274"/>
      <c r="N431" s="274"/>
      <c r="O431" s="274"/>
      <c r="P431" s="274"/>
      <c r="Q431" s="274"/>
      <c r="R431" s="274"/>
      <c r="S431" s="274"/>
      <c r="T431" s="274"/>
      <c r="U431" s="274"/>
      <c r="V431" s="274"/>
      <c r="W431" s="274"/>
    </row>
    <row r="432" spans="1:23" s="71" customFormat="1" ht="15" thickBot="1">
      <c r="A432" s="271" t="s">
        <v>823</v>
      </c>
      <c r="B432" s="272" t="s">
        <v>819</v>
      </c>
      <c r="C432" s="272"/>
      <c r="D432" s="272" t="s">
        <v>822</v>
      </c>
      <c r="E432" s="272" t="s">
        <v>827</v>
      </c>
      <c r="F432" s="512">
        <v>30920.84</v>
      </c>
      <c r="G432" s="512">
        <v>30920.84</v>
      </c>
      <c r="H432" s="512">
        <v>30920.84</v>
      </c>
      <c r="I432" s="512">
        <v>30920.84</v>
      </c>
      <c r="J432" s="512">
        <v>30920.84</v>
      </c>
      <c r="K432" s="268">
        <f>TBL_Roofing6730[[#This Row],[Single property]]+TBL_Roofing6730[[#This Row],[51+ properties]]+TBL_Roofing6730[[#This Row],[26-50 properties]]+TBL_Roofing6730[[#This Row],[11-25 properties]]+TBL_Roofing6730[[#This Row],[2-10 properties]]</f>
        <v>154604.20000000001</v>
      </c>
      <c r="L432" s="273"/>
      <c r="M432" s="274"/>
      <c r="N432" s="274"/>
      <c r="O432" s="274"/>
      <c r="P432" s="274"/>
      <c r="Q432" s="274"/>
      <c r="R432" s="274"/>
      <c r="S432" s="274"/>
      <c r="T432" s="274"/>
      <c r="U432" s="274"/>
      <c r="V432" s="274"/>
      <c r="W432" s="274"/>
    </row>
    <row r="433" spans="1:25" s="71" customFormat="1" ht="15" thickBot="1">
      <c r="A433" s="276" t="s">
        <v>823</v>
      </c>
      <c r="B433" s="277" t="s">
        <v>819</v>
      </c>
      <c r="C433" s="277"/>
      <c r="D433" s="277" t="s">
        <v>822</v>
      </c>
      <c r="E433" s="277" t="s">
        <v>828</v>
      </c>
      <c r="F433" s="513">
        <v>37105.01</v>
      </c>
      <c r="G433" s="513">
        <v>37105.01</v>
      </c>
      <c r="H433" s="513">
        <v>37105.01</v>
      </c>
      <c r="I433" s="513">
        <v>37105.01</v>
      </c>
      <c r="J433" s="513">
        <v>37105.01</v>
      </c>
      <c r="K433" s="268">
        <f>TBL_Roofing6730[[#This Row],[Single property]]+TBL_Roofing6730[[#This Row],[51+ properties]]+TBL_Roofing6730[[#This Row],[26-50 properties]]+TBL_Roofing6730[[#This Row],[11-25 properties]]+TBL_Roofing6730[[#This Row],[2-10 properties]]</f>
        <v>185525.05000000002</v>
      </c>
      <c r="L433" s="285"/>
      <c r="M433" s="286"/>
      <c r="N433" s="286"/>
      <c r="O433" s="286"/>
      <c r="P433" s="286"/>
      <c r="Q433" s="286"/>
      <c r="R433" s="286"/>
      <c r="S433" s="286"/>
      <c r="T433" s="286"/>
      <c r="U433" s="286"/>
      <c r="V433" s="286"/>
      <c r="W433" s="286"/>
    </row>
    <row r="434" spans="1:25" s="71" customFormat="1" ht="15" thickBot="1">
      <c r="A434" s="265" t="s">
        <v>830</v>
      </c>
      <c r="B434" s="266" t="s">
        <v>179</v>
      </c>
      <c r="C434" s="266"/>
      <c r="D434" s="266" t="s">
        <v>796</v>
      </c>
      <c r="E434" s="266" t="s">
        <v>831</v>
      </c>
      <c r="F434" s="511">
        <v>260.95</v>
      </c>
      <c r="G434" s="511">
        <v>260.95</v>
      </c>
      <c r="H434" s="511">
        <v>260.95</v>
      </c>
      <c r="I434" s="511">
        <v>260.95</v>
      </c>
      <c r="J434" s="511">
        <v>260.95</v>
      </c>
      <c r="K434" s="268">
        <f>TBL_Roofing6730[[#This Row],[Single property]]+TBL_Roofing6730[[#This Row],[51+ properties]]+TBL_Roofing6730[[#This Row],[26-50 properties]]+TBL_Roofing6730[[#This Row],[11-25 properties]]+TBL_Roofing6730[[#This Row],[2-10 properties]]</f>
        <v>1304.75</v>
      </c>
      <c r="L434" s="269"/>
      <c r="M434" s="267"/>
      <c r="N434" s="267"/>
      <c r="O434" s="267"/>
      <c r="P434" s="267"/>
      <c r="Q434" s="267"/>
      <c r="R434" s="267"/>
      <c r="S434" s="267"/>
      <c r="T434" s="267"/>
      <c r="U434" s="267"/>
      <c r="V434" s="267"/>
      <c r="W434" s="270"/>
    </row>
    <row r="435" spans="1:25" s="71" customFormat="1" ht="15" thickBot="1">
      <c r="A435" s="271" t="s">
        <v>830</v>
      </c>
      <c r="B435" s="272" t="s">
        <v>179</v>
      </c>
      <c r="C435" s="272"/>
      <c r="D435" s="272" t="s">
        <v>796</v>
      </c>
      <c r="E435" s="272" t="s">
        <v>832</v>
      </c>
      <c r="F435" s="512">
        <v>304.45</v>
      </c>
      <c r="G435" s="512">
        <v>304.45</v>
      </c>
      <c r="H435" s="512">
        <v>304.45</v>
      </c>
      <c r="I435" s="512">
        <v>304.45</v>
      </c>
      <c r="J435" s="512">
        <v>304.45</v>
      </c>
      <c r="K435" s="268">
        <f>TBL_Roofing6730[[#This Row],[Single property]]+TBL_Roofing6730[[#This Row],[51+ properties]]+TBL_Roofing6730[[#This Row],[26-50 properties]]+TBL_Roofing6730[[#This Row],[11-25 properties]]+TBL_Roofing6730[[#This Row],[2-10 properties]]</f>
        <v>1522.25</v>
      </c>
      <c r="L435" s="273"/>
      <c r="M435" s="274"/>
      <c r="N435" s="274"/>
      <c r="O435" s="274"/>
      <c r="P435" s="274"/>
      <c r="Q435" s="274"/>
      <c r="R435" s="274"/>
      <c r="S435" s="274"/>
      <c r="T435" s="274"/>
      <c r="U435" s="274"/>
      <c r="V435" s="274"/>
      <c r="W435" s="275"/>
      <c r="Y435"/>
    </row>
    <row r="436" spans="1:25" s="71" customFormat="1" ht="15" thickBot="1">
      <c r="A436" s="271" t="s">
        <v>830</v>
      </c>
      <c r="B436" s="272" t="s">
        <v>179</v>
      </c>
      <c r="C436" s="272"/>
      <c r="D436" s="272" t="s">
        <v>829</v>
      </c>
      <c r="E436" s="272" t="s">
        <v>831</v>
      </c>
      <c r="F436" s="512">
        <v>217.46</v>
      </c>
      <c r="G436" s="512">
        <v>217.46</v>
      </c>
      <c r="H436" s="512">
        <v>217.46</v>
      </c>
      <c r="I436" s="512">
        <v>217.46</v>
      </c>
      <c r="J436" s="512">
        <v>217.46</v>
      </c>
      <c r="K436" s="268">
        <f>TBL_Roofing6730[[#This Row],[Single property]]+TBL_Roofing6730[[#This Row],[51+ properties]]+TBL_Roofing6730[[#This Row],[26-50 properties]]+TBL_Roofing6730[[#This Row],[11-25 properties]]+TBL_Roofing6730[[#This Row],[2-10 properties]]</f>
        <v>1087.3</v>
      </c>
      <c r="L436" s="273"/>
      <c r="M436" s="274"/>
      <c r="N436" s="274"/>
      <c r="O436" s="274"/>
      <c r="P436" s="274"/>
      <c r="Q436" s="274"/>
      <c r="R436" s="274"/>
      <c r="S436" s="274"/>
      <c r="T436" s="274"/>
      <c r="U436" s="274"/>
      <c r="V436" s="274"/>
      <c r="W436" s="275"/>
    </row>
    <row r="437" spans="1:25" s="71" customFormat="1" ht="15" thickBot="1">
      <c r="A437" s="271" t="s">
        <v>830</v>
      </c>
      <c r="B437" s="272" t="s">
        <v>179</v>
      </c>
      <c r="C437" s="272"/>
      <c r="D437" s="272" t="s">
        <v>829</v>
      </c>
      <c r="E437" s="272" t="s">
        <v>832</v>
      </c>
      <c r="F437" s="512">
        <v>73.94</v>
      </c>
      <c r="G437" s="512">
        <v>73.94</v>
      </c>
      <c r="H437" s="512">
        <v>73.94</v>
      </c>
      <c r="I437" s="512">
        <v>73.94</v>
      </c>
      <c r="J437" s="512">
        <v>73.94</v>
      </c>
      <c r="K437" s="268">
        <f>TBL_Roofing6730[[#This Row],[Single property]]+TBL_Roofing6730[[#This Row],[51+ properties]]+TBL_Roofing6730[[#This Row],[26-50 properties]]+TBL_Roofing6730[[#This Row],[11-25 properties]]+TBL_Roofing6730[[#This Row],[2-10 properties]]</f>
        <v>369.7</v>
      </c>
      <c r="L437" s="273"/>
      <c r="M437" s="274"/>
      <c r="N437" s="274"/>
      <c r="O437" s="274"/>
      <c r="P437" s="274"/>
      <c r="Q437" s="274"/>
      <c r="R437" s="274"/>
      <c r="S437" s="274"/>
      <c r="T437" s="274"/>
      <c r="U437" s="274"/>
      <c r="V437" s="274"/>
      <c r="W437" s="275"/>
    </row>
    <row r="438" spans="1:25" s="71" customFormat="1" ht="15" thickBot="1">
      <c r="A438" s="271" t="s">
        <v>830</v>
      </c>
      <c r="B438" s="272" t="s">
        <v>179</v>
      </c>
      <c r="C438" s="272"/>
      <c r="D438" s="272" t="s">
        <v>803</v>
      </c>
      <c r="E438" s="272" t="s">
        <v>831</v>
      </c>
      <c r="F438" s="512">
        <v>217.46</v>
      </c>
      <c r="G438" s="512">
        <v>217.46</v>
      </c>
      <c r="H438" s="512">
        <v>217.46</v>
      </c>
      <c r="I438" s="512">
        <v>217.46</v>
      </c>
      <c r="J438" s="512">
        <v>217.46</v>
      </c>
      <c r="K438" s="268">
        <f>TBL_Roofing6730[[#This Row],[Single property]]+TBL_Roofing6730[[#This Row],[51+ properties]]+TBL_Roofing6730[[#This Row],[26-50 properties]]+TBL_Roofing6730[[#This Row],[11-25 properties]]+TBL_Roofing6730[[#This Row],[2-10 properties]]</f>
        <v>1087.3</v>
      </c>
      <c r="L438" s="273"/>
      <c r="M438" s="274"/>
      <c r="N438" s="274"/>
      <c r="O438" s="274"/>
      <c r="P438" s="274"/>
      <c r="Q438" s="274"/>
      <c r="R438" s="274"/>
      <c r="S438" s="274"/>
      <c r="T438" s="274"/>
      <c r="U438" s="274"/>
      <c r="V438" s="274"/>
      <c r="W438" s="275"/>
    </row>
    <row r="439" spans="1:25" s="71" customFormat="1" ht="15" thickBot="1">
      <c r="A439" s="281" t="s">
        <v>830</v>
      </c>
      <c r="B439" s="282" t="s">
        <v>179</v>
      </c>
      <c r="C439" s="282"/>
      <c r="D439" s="282" t="s">
        <v>803</v>
      </c>
      <c r="E439" s="282" t="s">
        <v>832</v>
      </c>
      <c r="F439" s="514">
        <v>73.94</v>
      </c>
      <c r="G439" s="514">
        <v>73.94</v>
      </c>
      <c r="H439" s="514">
        <v>73.94</v>
      </c>
      <c r="I439" s="514">
        <v>73.94</v>
      </c>
      <c r="J439" s="514">
        <v>73.94</v>
      </c>
      <c r="K439" s="268">
        <f>TBL_Roofing6730[[#This Row],[Single property]]+TBL_Roofing6730[[#This Row],[51+ properties]]+TBL_Roofing6730[[#This Row],[26-50 properties]]+TBL_Roofing6730[[#This Row],[11-25 properties]]+TBL_Roofing6730[[#This Row],[2-10 properties]]</f>
        <v>369.7</v>
      </c>
      <c r="L439" s="273"/>
      <c r="M439" s="274"/>
      <c r="N439" s="274"/>
      <c r="O439" s="274"/>
      <c r="P439" s="274"/>
      <c r="Q439" s="274"/>
      <c r="R439" s="274"/>
      <c r="S439" s="274"/>
      <c r="T439" s="274"/>
      <c r="U439" s="274"/>
      <c r="V439" s="274"/>
      <c r="W439" s="275"/>
    </row>
    <row r="440" spans="1:25" s="71" customFormat="1" ht="15" thickBot="1">
      <c r="A440" s="283" t="s">
        <v>830</v>
      </c>
      <c r="B440" s="284" t="s">
        <v>804</v>
      </c>
      <c r="C440" s="284"/>
      <c r="D440" s="284" t="s">
        <v>805</v>
      </c>
      <c r="E440" s="284" t="s">
        <v>831</v>
      </c>
      <c r="F440" s="515">
        <v>130.47999999999999</v>
      </c>
      <c r="G440" s="515">
        <v>130.47999999999999</v>
      </c>
      <c r="H440" s="515">
        <v>130.47999999999999</v>
      </c>
      <c r="I440" s="515">
        <v>130.47999999999999</v>
      </c>
      <c r="J440" s="515">
        <v>130.47999999999999</v>
      </c>
      <c r="K440" s="268">
        <f>TBL_Roofing6730[[#This Row],[Single property]]+TBL_Roofing6730[[#This Row],[51+ properties]]+TBL_Roofing6730[[#This Row],[26-50 properties]]+TBL_Roofing6730[[#This Row],[11-25 properties]]+TBL_Roofing6730[[#This Row],[2-10 properties]]</f>
        <v>652.4</v>
      </c>
      <c r="L440" s="269"/>
      <c r="M440" s="267"/>
      <c r="N440" s="267"/>
      <c r="O440" s="267"/>
      <c r="P440" s="267"/>
      <c r="Q440" s="267"/>
      <c r="R440" s="267"/>
      <c r="S440" s="267"/>
      <c r="T440" s="267"/>
      <c r="U440" s="267"/>
      <c r="V440" s="267"/>
      <c r="W440" s="270"/>
    </row>
    <row r="441" spans="1:25" s="71" customFormat="1" ht="15" thickBot="1">
      <c r="A441" s="271" t="s">
        <v>830</v>
      </c>
      <c r="B441" s="272" t="s">
        <v>804</v>
      </c>
      <c r="C441" s="272"/>
      <c r="D441" s="272" t="s">
        <v>805</v>
      </c>
      <c r="E441" s="272" t="s">
        <v>832</v>
      </c>
      <c r="F441" s="512">
        <v>130.47999999999999</v>
      </c>
      <c r="G441" s="512">
        <v>130.47999999999999</v>
      </c>
      <c r="H441" s="512">
        <v>130.47999999999999</v>
      </c>
      <c r="I441" s="512">
        <v>130.47999999999999</v>
      </c>
      <c r="J441" s="512">
        <v>130.47999999999999</v>
      </c>
      <c r="K441" s="268">
        <f>TBL_Roofing6730[[#This Row],[Single property]]+TBL_Roofing6730[[#This Row],[51+ properties]]+TBL_Roofing6730[[#This Row],[26-50 properties]]+TBL_Roofing6730[[#This Row],[11-25 properties]]+TBL_Roofing6730[[#This Row],[2-10 properties]]</f>
        <v>652.4</v>
      </c>
      <c r="L441" s="273"/>
      <c r="M441" s="274"/>
      <c r="N441" s="274"/>
      <c r="O441" s="274"/>
      <c r="P441" s="274"/>
      <c r="Q441" s="274"/>
      <c r="R441" s="274"/>
      <c r="S441" s="274"/>
      <c r="T441" s="274"/>
      <c r="U441" s="274"/>
      <c r="V441" s="274"/>
      <c r="W441" s="275"/>
    </row>
    <row r="442" spans="1:25" s="71" customFormat="1" ht="15" thickBot="1">
      <c r="A442" s="271" t="s">
        <v>830</v>
      </c>
      <c r="B442" s="272" t="s">
        <v>804</v>
      </c>
      <c r="C442" s="272"/>
      <c r="D442" s="272" t="s">
        <v>820</v>
      </c>
      <c r="E442" s="272" t="s">
        <v>831</v>
      </c>
      <c r="F442" s="512">
        <v>130.47999999999999</v>
      </c>
      <c r="G442" s="512">
        <v>130.47999999999999</v>
      </c>
      <c r="H442" s="512">
        <v>130.47999999999999</v>
      </c>
      <c r="I442" s="512">
        <v>130.47999999999999</v>
      </c>
      <c r="J442" s="512">
        <v>130.47999999999999</v>
      </c>
      <c r="K442" s="268">
        <f>TBL_Roofing6730[[#This Row],[Single property]]+TBL_Roofing6730[[#This Row],[51+ properties]]+TBL_Roofing6730[[#This Row],[26-50 properties]]+TBL_Roofing6730[[#This Row],[11-25 properties]]+TBL_Roofing6730[[#This Row],[2-10 properties]]</f>
        <v>652.4</v>
      </c>
      <c r="L442" s="273"/>
      <c r="M442" s="274"/>
      <c r="N442" s="274"/>
      <c r="O442" s="274"/>
      <c r="P442" s="274"/>
      <c r="Q442" s="274"/>
      <c r="R442" s="274"/>
      <c r="S442" s="274"/>
      <c r="T442" s="274"/>
      <c r="U442" s="274"/>
      <c r="V442" s="274"/>
      <c r="W442" s="275"/>
    </row>
    <row r="443" spans="1:25" s="71" customFormat="1" ht="15" thickBot="1">
      <c r="A443" s="271" t="s">
        <v>830</v>
      </c>
      <c r="B443" s="272" t="s">
        <v>804</v>
      </c>
      <c r="C443" s="272"/>
      <c r="D443" s="272" t="s">
        <v>820</v>
      </c>
      <c r="E443" s="272" t="s">
        <v>832</v>
      </c>
      <c r="F443" s="512">
        <v>130.47999999999999</v>
      </c>
      <c r="G443" s="512">
        <v>130.47999999999999</v>
      </c>
      <c r="H443" s="512">
        <v>130.47999999999999</v>
      </c>
      <c r="I443" s="512">
        <v>130.47999999999999</v>
      </c>
      <c r="J443" s="512">
        <v>130.47999999999999</v>
      </c>
      <c r="K443" s="268">
        <f>TBL_Roofing6730[[#This Row],[Single property]]+TBL_Roofing6730[[#This Row],[51+ properties]]+TBL_Roofing6730[[#This Row],[26-50 properties]]+TBL_Roofing6730[[#This Row],[11-25 properties]]+TBL_Roofing6730[[#This Row],[2-10 properties]]</f>
        <v>652.4</v>
      </c>
      <c r="L443" s="273"/>
      <c r="M443" s="274"/>
      <c r="N443" s="274"/>
      <c r="O443" s="274"/>
      <c r="P443" s="274"/>
      <c r="Q443" s="274"/>
      <c r="R443" s="274"/>
      <c r="S443" s="274"/>
      <c r="T443" s="274"/>
      <c r="U443" s="274"/>
      <c r="V443" s="274"/>
      <c r="W443" s="275"/>
    </row>
    <row r="444" spans="1:25" s="71" customFormat="1" ht="15" thickBot="1">
      <c r="A444" s="271" t="s">
        <v>830</v>
      </c>
      <c r="B444" s="272" t="s">
        <v>804</v>
      </c>
      <c r="C444" s="272"/>
      <c r="D444" s="272" t="s">
        <v>821</v>
      </c>
      <c r="E444" s="272" t="s">
        <v>831</v>
      </c>
      <c r="F444" s="512">
        <v>130.47999999999999</v>
      </c>
      <c r="G444" s="512">
        <v>130.47999999999999</v>
      </c>
      <c r="H444" s="512">
        <v>130.47999999999999</v>
      </c>
      <c r="I444" s="512">
        <v>130.47999999999999</v>
      </c>
      <c r="J444" s="512">
        <v>130.47999999999999</v>
      </c>
      <c r="K444" s="268">
        <f>TBL_Roofing6730[[#This Row],[Single property]]+TBL_Roofing6730[[#This Row],[51+ properties]]+TBL_Roofing6730[[#This Row],[26-50 properties]]+TBL_Roofing6730[[#This Row],[11-25 properties]]+TBL_Roofing6730[[#This Row],[2-10 properties]]</f>
        <v>652.4</v>
      </c>
      <c r="L444" s="273"/>
      <c r="M444" s="274"/>
      <c r="N444" s="274"/>
      <c r="O444" s="274"/>
      <c r="P444" s="274"/>
      <c r="Q444" s="274"/>
      <c r="R444" s="274"/>
      <c r="S444" s="274"/>
      <c r="T444" s="274"/>
      <c r="U444" s="274"/>
      <c r="V444" s="274"/>
      <c r="W444" s="275"/>
    </row>
    <row r="445" spans="1:25" s="71" customFormat="1" ht="15" thickBot="1">
      <c r="A445" s="271" t="s">
        <v>830</v>
      </c>
      <c r="B445" s="272" t="s">
        <v>804</v>
      </c>
      <c r="C445" s="272"/>
      <c r="D445" s="272" t="s">
        <v>821</v>
      </c>
      <c r="E445" s="272" t="s">
        <v>832</v>
      </c>
      <c r="F445" s="512">
        <v>130.47999999999999</v>
      </c>
      <c r="G445" s="512">
        <v>130.47999999999999</v>
      </c>
      <c r="H445" s="512">
        <v>130.47999999999999</v>
      </c>
      <c r="I445" s="512">
        <v>130.47999999999999</v>
      </c>
      <c r="J445" s="512">
        <v>130.47999999999999</v>
      </c>
      <c r="K445" s="268">
        <f>TBL_Roofing6730[[#This Row],[Single property]]+TBL_Roofing6730[[#This Row],[51+ properties]]+TBL_Roofing6730[[#This Row],[26-50 properties]]+TBL_Roofing6730[[#This Row],[11-25 properties]]+TBL_Roofing6730[[#This Row],[2-10 properties]]</f>
        <v>652.4</v>
      </c>
      <c r="L445" s="273"/>
      <c r="M445" s="274"/>
      <c r="N445" s="274"/>
      <c r="O445" s="274"/>
      <c r="P445" s="274"/>
      <c r="Q445" s="274"/>
      <c r="R445" s="274"/>
      <c r="S445" s="274"/>
      <c r="T445" s="274"/>
      <c r="U445" s="274"/>
      <c r="V445" s="274"/>
      <c r="W445" s="275"/>
    </row>
    <row r="446" spans="1:25" s="71" customFormat="1" ht="15" thickBot="1">
      <c r="A446" s="271" t="s">
        <v>830</v>
      </c>
      <c r="B446" s="272" t="s">
        <v>804</v>
      </c>
      <c r="C446" s="272"/>
      <c r="D446" s="272" t="s">
        <v>822</v>
      </c>
      <c r="E446" s="272" t="s">
        <v>831</v>
      </c>
      <c r="F446" s="512">
        <v>130.47999999999999</v>
      </c>
      <c r="G446" s="512">
        <v>130.47999999999999</v>
      </c>
      <c r="H446" s="512">
        <v>130.47999999999999</v>
      </c>
      <c r="I446" s="512">
        <v>130.47999999999999</v>
      </c>
      <c r="J446" s="512">
        <v>130.47999999999999</v>
      </c>
      <c r="K446" s="268">
        <f>TBL_Roofing6730[[#This Row],[Single property]]+TBL_Roofing6730[[#This Row],[51+ properties]]+TBL_Roofing6730[[#This Row],[26-50 properties]]+TBL_Roofing6730[[#This Row],[11-25 properties]]+TBL_Roofing6730[[#This Row],[2-10 properties]]</f>
        <v>652.4</v>
      </c>
      <c r="L446" s="273"/>
      <c r="M446" s="274"/>
      <c r="N446" s="274"/>
      <c r="O446" s="274"/>
      <c r="P446" s="274"/>
      <c r="Q446" s="274"/>
      <c r="R446" s="274"/>
      <c r="S446" s="274"/>
      <c r="T446" s="274"/>
      <c r="U446" s="274"/>
      <c r="V446" s="274"/>
      <c r="W446" s="275"/>
    </row>
    <row r="447" spans="1:25" s="71" customFormat="1" ht="15" thickBot="1">
      <c r="A447" s="276" t="s">
        <v>830</v>
      </c>
      <c r="B447" s="277" t="s">
        <v>804</v>
      </c>
      <c r="C447" s="277"/>
      <c r="D447" s="277" t="s">
        <v>822</v>
      </c>
      <c r="E447" s="277" t="s">
        <v>832</v>
      </c>
      <c r="F447" s="513">
        <v>130.47999999999999</v>
      </c>
      <c r="G447" s="513">
        <v>130.47999999999999</v>
      </c>
      <c r="H447" s="513">
        <v>130.47999999999999</v>
      </c>
      <c r="I447" s="513">
        <v>130.47999999999999</v>
      </c>
      <c r="J447" s="513">
        <v>130.47999999999999</v>
      </c>
      <c r="K447" s="268">
        <f>TBL_Roofing6730[[#This Row],[Single property]]+TBL_Roofing6730[[#This Row],[51+ properties]]+TBL_Roofing6730[[#This Row],[26-50 properties]]+TBL_Roofing6730[[#This Row],[11-25 properties]]+TBL_Roofing6730[[#This Row],[2-10 properties]]</f>
        <v>652.4</v>
      </c>
      <c r="L447" s="278"/>
      <c r="M447" s="279"/>
      <c r="N447" s="279"/>
      <c r="O447" s="279"/>
      <c r="P447" s="279"/>
      <c r="Q447" s="279"/>
      <c r="R447" s="279"/>
      <c r="S447" s="279"/>
      <c r="T447" s="279"/>
      <c r="U447" s="279"/>
      <c r="V447" s="279"/>
      <c r="W447" s="280"/>
    </row>
    <row r="448" spans="1:25" s="71" customFormat="1" ht="15" thickBot="1">
      <c r="A448" s="265" t="s">
        <v>830</v>
      </c>
      <c r="B448" s="266" t="s">
        <v>812</v>
      </c>
      <c r="C448" s="266"/>
      <c r="D448" s="266" t="s">
        <v>805</v>
      </c>
      <c r="E448" s="266" t="s">
        <v>831</v>
      </c>
      <c r="F448" s="511">
        <v>130.47999999999999</v>
      </c>
      <c r="G448" s="511">
        <v>130.47999999999999</v>
      </c>
      <c r="H448" s="511">
        <v>130.47999999999999</v>
      </c>
      <c r="I448" s="511">
        <v>130.47999999999999</v>
      </c>
      <c r="J448" s="511">
        <v>130.47999999999999</v>
      </c>
      <c r="K448" s="268">
        <f>TBL_Roofing6730[[#This Row],[Single property]]+TBL_Roofing6730[[#This Row],[51+ properties]]+TBL_Roofing6730[[#This Row],[26-50 properties]]+TBL_Roofing6730[[#This Row],[11-25 properties]]+TBL_Roofing6730[[#This Row],[2-10 properties]]</f>
        <v>652.4</v>
      </c>
      <c r="L448" s="269"/>
      <c r="M448" s="267"/>
      <c r="N448" s="267"/>
      <c r="O448" s="267"/>
      <c r="P448" s="267"/>
      <c r="Q448" s="267"/>
      <c r="R448" s="267"/>
      <c r="S448" s="267"/>
      <c r="T448" s="267"/>
      <c r="U448" s="267"/>
      <c r="V448" s="267"/>
      <c r="W448" s="270"/>
    </row>
    <row r="449" spans="1:23" s="71" customFormat="1" ht="15" thickBot="1">
      <c r="A449" s="271" t="s">
        <v>830</v>
      </c>
      <c r="B449" s="272" t="s">
        <v>812</v>
      </c>
      <c r="C449" s="272"/>
      <c r="D449" s="272" t="s">
        <v>805</v>
      </c>
      <c r="E449" s="272" t="s">
        <v>832</v>
      </c>
      <c r="F449" s="512">
        <v>130.47999999999999</v>
      </c>
      <c r="G449" s="512">
        <v>130.47999999999999</v>
      </c>
      <c r="H449" s="512">
        <v>130.47999999999999</v>
      </c>
      <c r="I449" s="512">
        <v>130.47999999999999</v>
      </c>
      <c r="J449" s="512">
        <v>130.47999999999999</v>
      </c>
      <c r="K449" s="268">
        <f>TBL_Roofing6730[[#This Row],[Single property]]+TBL_Roofing6730[[#This Row],[51+ properties]]+TBL_Roofing6730[[#This Row],[26-50 properties]]+TBL_Roofing6730[[#This Row],[11-25 properties]]+TBL_Roofing6730[[#This Row],[2-10 properties]]</f>
        <v>652.4</v>
      </c>
      <c r="L449" s="273"/>
      <c r="M449" s="274"/>
      <c r="N449" s="274"/>
      <c r="O449" s="274"/>
      <c r="P449" s="274"/>
      <c r="Q449" s="274"/>
      <c r="R449" s="274"/>
      <c r="S449" s="274"/>
      <c r="T449" s="274"/>
      <c r="U449" s="274"/>
      <c r="V449" s="274"/>
      <c r="W449" s="275"/>
    </row>
    <row r="450" spans="1:23" s="71" customFormat="1" ht="15" thickBot="1">
      <c r="A450" s="271" t="s">
        <v>830</v>
      </c>
      <c r="B450" s="272" t="s">
        <v>812</v>
      </c>
      <c r="C450" s="272"/>
      <c r="D450" s="272" t="s">
        <v>820</v>
      </c>
      <c r="E450" s="272" t="s">
        <v>831</v>
      </c>
      <c r="F450" s="512">
        <v>130.47999999999999</v>
      </c>
      <c r="G450" s="512">
        <v>130.47999999999999</v>
      </c>
      <c r="H450" s="512">
        <v>130.47999999999999</v>
      </c>
      <c r="I450" s="512">
        <v>130.47999999999999</v>
      </c>
      <c r="J450" s="512">
        <v>130.47999999999999</v>
      </c>
      <c r="K450" s="268">
        <f>TBL_Roofing6730[[#This Row],[Single property]]+TBL_Roofing6730[[#This Row],[51+ properties]]+TBL_Roofing6730[[#This Row],[26-50 properties]]+TBL_Roofing6730[[#This Row],[11-25 properties]]+TBL_Roofing6730[[#This Row],[2-10 properties]]</f>
        <v>652.4</v>
      </c>
      <c r="L450" s="273"/>
      <c r="M450" s="274"/>
      <c r="N450" s="274"/>
      <c r="O450" s="274"/>
      <c r="P450" s="274"/>
      <c r="Q450" s="274"/>
      <c r="R450" s="274"/>
      <c r="S450" s="274"/>
      <c r="T450" s="274"/>
      <c r="U450" s="274"/>
      <c r="V450" s="274"/>
      <c r="W450" s="275"/>
    </row>
    <row r="451" spans="1:23" s="71" customFormat="1" ht="15" thickBot="1">
      <c r="A451" s="271" t="s">
        <v>830</v>
      </c>
      <c r="B451" s="272" t="s">
        <v>812</v>
      </c>
      <c r="C451" s="272"/>
      <c r="D451" s="272" t="s">
        <v>820</v>
      </c>
      <c r="E451" s="272" t="s">
        <v>832</v>
      </c>
      <c r="F451" s="512">
        <v>130.47999999999999</v>
      </c>
      <c r="G451" s="512">
        <v>130.47999999999999</v>
      </c>
      <c r="H451" s="512">
        <v>130.47999999999999</v>
      </c>
      <c r="I451" s="512">
        <v>130.47999999999999</v>
      </c>
      <c r="J451" s="512">
        <v>130.47999999999999</v>
      </c>
      <c r="K451" s="268">
        <f>TBL_Roofing6730[[#This Row],[Single property]]+TBL_Roofing6730[[#This Row],[51+ properties]]+TBL_Roofing6730[[#This Row],[26-50 properties]]+TBL_Roofing6730[[#This Row],[11-25 properties]]+TBL_Roofing6730[[#This Row],[2-10 properties]]</f>
        <v>652.4</v>
      </c>
      <c r="L451" s="273"/>
      <c r="M451" s="274"/>
      <c r="N451" s="274"/>
      <c r="O451" s="274"/>
      <c r="P451" s="274"/>
      <c r="Q451" s="274"/>
      <c r="R451" s="274"/>
      <c r="S451" s="274"/>
      <c r="T451" s="274"/>
      <c r="U451" s="274"/>
      <c r="V451" s="274"/>
      <c r="W451" s="275"/>
    </row>
    <row r="452" spans="1:23" s="71" customFormat="1" ht="15" thickBot="1">
      <c r="A452" s="271" t="s">
        <v>830</v>
      </c>
      <c r="B452" s="272" t="s">
        <v>812</v>
      </c>
      <c r="C452" s="272"/>
      <c r="D452" s="272" t="s">
        <v>821</v>
      </c>
      <c r="E452" s="272" t="s">
        <v>831</v>
      </c>
      <c r="F452" s="512">
        <v>130.47999999999999</v>
      </c>
      <c r="G452" s="512">
        <v>130.47999999999999</v>
      </c>
      <c r="H452" s="512">
        <v>130.47999999999999</v>
      </c>
      <c r="I452" s="512">
        <v>130.47999999999999</v>
      </c>
      <c r="J452" s="512">
        <v>130.47999999999999</v>
      </c>
      <c r="K452" s="268">
        <f>TBL_Roofing6730[[#This Row],[Single property]]+TBL_Roofing6730[[#This Row],[51+ properties]]+TBL_Roofing6730[[#This Row],[26-50 properties]]+TBL_Roofing6730[[#This Row],[11-25 properties]]+TBL_Roofing6730[[#This Row],[2-10 properties]]</f>
        <v>652.4</v>
      </c>
      <c r="L452" s="273"/>
      <c r="M452" s="274"/>
      <c r="N452" s="274"/>
      <c r="O452" s="274"/>
      <c r="P452" s="274"/>
      <c r="Q452" s="274"/>
      <c r="R452" s="274"/>
      <c r="S452" s="274"/>
      <c r="T452" s="274"/>
      <c r="U452" s="274"/>
      <c r="V452" s="274"/>
      <c r="W452" s="275"/>
    </row>
    <row r="453" spans="1:23" s="71" customFormat="1" ht="15" thickBot="1">
      <c r="A453" s="271" t="s">
        <v>830</v>
      </c>
      <c r="B453" s="272" t="s">
        <v>812</v>
      </c>
      <c r="C453" s="272"/>
      <c r="D453" s="272" t="s">
        <v>821</v>
      </c>
      <c r="E453" s="272" t="s">
        <v>832</v>
      </c>
      <c r="F453" s="512">
        <v>130.47999999999999</v>
      </c>
      <c r="G453" s="512">
        <v>130.47999999999999</v>
      </c>
      <c r="H453" s="512">
        <v>130.47999999999999</v>
      </c>
      <c r="I453" s="512">
        <v>130.47999999999999</v>
      </c>
      <c r="J453" s="512">
        <v>130.47999999999999</v>
      </c>
      <c r="K453" s="268">
        <f>TBL_Roofing6730[[#This Row],[Single property]]+TBL_Roofing6730[[#This Row],[51+ properties]]+TBL_Roofing6730[[#This Row],[26-50 properties]]+TBL_Roofing6730[[#This Row],[11-25 properties]]+TBL_Roofing6730[[#This Row],[2-10 properties]]</f>
        <v>652.4</v>
      </c>
      <c r="L453" s="273"/>
      <c r="M453" s="274"/>
      <c r="N453" s="274"/>
      <c r="O453" s="274"/>
      <c r="P453" s="274"/>
      <c r="Q453" s="274"/>
      <c r="R453" s="274"/>
      <c r="S453" s="274"/>
      <c r="T453" s="274"/>
      <c r="U453" s="274"/>
      <c r="V453" s="274"/>
      <c r="W453" s="275"/>
    </row>
    <row r="454" spans="1:23" s="71" customFormat="1" ht="15" thickBot="1">
      <c r="A454" s="271" t="s">
        <v>830</v>
      </c>
      <c r="B454" s="272" t="s">
        <v>812</v>
      </c>
      <c r="C454" s="272"/>
      <c r="D454" s="272" t="s">
        <v>822</v>
      </c>
      <c r="E454" s="272" t="s">
        <v>831</v>
      </c>
      <c r="F454" s="512">
        <v>130.47999999999999</v>
      </c>
      <c r="G454" s="512">
        <v>130.47999999999999</v>
      </c>
      <c r="H454" s="512">
        <v>130.47999999999999</v>
      </c>
      <c r="I454" s="512">
        <v>130.47999999999999</v>
      </c>
      <c r="J454" s="512">
        <v>130.47999999999999</v>
      </c>
      <c r="K454" s="268">
        <f>TBL_Roofing6730[[#This Row],[Single property]]+TBL_Roofing6730[[#This Row],[51+ properties]]+TBL_Roofing6730[[#This Row],[26-50 properties]]+TBL_Roofing6730[[#This Row],[11-25 properties]]+TBL_Roofing6730[[#This Row],[2-10 properties]]</f>
        <v>652.4</v>
      </c>
      <c r="L454" s="273"/>
      <c r="M454" s="274"/>
      <c r="N454" s="274"/>
      <c r="O454" s="274"/>
      <c r="P454" s="274"/>
      <c r="Q454" s="274"/>
      <c r="R454" s="274"/>
      <c r="S454" s="274"/>
      <c r="T454" s="274"/>
      <c r="U454" s="274"/>
      <c r="V454" s="274"/>
      <c r="W454" s="275"/>
    </row>
    <row r="455" spans="1:23" s="71" customFormat="1" ht="15" thickBot="1">
      <c r="A455" s="281" t="s">
        <v>830</v>
      </c>
      <c r="B455" s="282" t="s">
        <v>812</v>
      </c>
      <c r="C455" s="282"/>
      <c r="D455" s="282" t="s">
        <v>822</v>
      </c>
      <c r="E455" s="282" t="s">
        <v>832</v>
      </c>
      <c r="F455" s="514">
        <v>130.47999999999999</v>
      </c>
      <c r="G455" s="514">
        <v>130.47999999999999</v>
      </c>
      <c r="H455" s="514">
        <v>130.47999999999999</v>
      </c>
      <c r="I455" s="514">
        <v>130.47999999999999</v>
      </c>
      <c r="J455" s="514">
        <v>130.47999999999999</v>
      </c>
      <c r="K455" s="268">
        <f>TBL_Roofing6730[[#This Row],[Single property]]+TBL_Roofing6730[[#This Row],[51+ properties]]+TBL_Roofing6730[[#This Row],[26-50 properties]]+TBL_Roofing6730[[#This Row],[11-25 properties]]+TBL_Roofing6730[[#This Row],[2-10 properties]]</f>
        <v>652.4</v>
      </c>
      <c r="L455" s="278"/>
      <c r="M455" s="279"/>
      <c r="N455" s="279"/>
      <c r="O455" s="279"/>
      <c r="P455" s="279"/>
      <c r="Q455" s="279"/>
      <c r="R455" s="279"/>
      <c r="S455" s="279"/>
      <c r="T455" s="279"/>
      <c r="U455" s="279"/>
      <c r="V455" s="279"/>
      <c r="W455" s="280"/>
    </row>
    <row r="456" spans="1:23" s="71" customFormat="1" ht="15" thickBot="1">
      <c r="A456" s="283" t="s">
        <v>830</v>
      </c>
      <c r="B456" s="284" t="s">
        <v>813</v>
      </c>
      <c r="C456" s="284"/>
      <c r="D456" s="284" t="s">
        <v>805</v>
      </c>
      <c r="E456" s="284" t="s">
        <v>831</v>
      </c>
      <c r="F456" s="515">
        <v>130.47999999999999</v>
      </c>
      <c r="G456" s="515">
        <v>130.47999999999999</v>
      </c>
      <c r="H456" s="515">
        <v>130.47999999999999</v>
      </c>
      <c r="I456" s="515">
        <v>130.47999999999999</v>
      </c>
      <c r="J456" s="515">
        <v>130.47999999999999</v>
      </c>
      <c r="K456" s="268">
        <f>TBL_Roofing6730[[#This Row],[Single property]]+TBL_Roofing6730[[#This Row],[51+ properties]]+TBL_Roofing6730[[#This Row],[26-50 properties]]+TBL_Roofing6730[[#This Row],[11-25 properties]]+TBL_Roofing6730[[#This Row],[2-10 properties]]</f>
        <v>652.4</v>
      </c>
      <c r="L456" s="269"/>
      <c r="M456" s="267"/>
      <c r="N456" s="267"/>
      <c r="O456" s="267"/>
      <c r="P456" s="267"/>
      <c r="Q456" s="267"/>
      <c r="R456" s="267"/>
      <c r="S456" s="267"/>
      <c r="T456" s="267"/>
      <c r="U456" s="267"/>
      <c r="V456" s="267"/>
      <c r="W456" s="270"/>
    </row>
    <row r="457" spans="1:23" s="71" customFormat="1" ht="15" thickBot="1">
      <c r="A457" s="271" t="s">
        <v>830</v>
      </c>
      <c r="B457" s="272" t="s">
        <v>813</v>
      </c>
      <c r="C457" s="272"/>
      <c r="D457" s="272" t="s">
        <v>805</v>
      </c>
      <c r="E457" s="272" t="s">
        <v>832</v>
      </c>
      <c r="F457" s="512">
        <v>130.47999999999999</v>
      </c>
      <c r="G457" s="512">
        <v>130.47999999999999</v>
      </c>
      <c r="H457" s="512">
        <v>130.47999999999999</v>
      </c>
      <c r="I457" s="512">
        <v>130.47999999999999</v>
      </c>
      <c r="J457" s="512">
        <v>130.47999999999999</v>
      </c>
      <c r="K457" s="268">
        <f>TBL_Roofing6730[[#This Row],[Single property]]+TBL_Roofing6730[[#This Row],[51+ properties]]+TBL_Roofing6730[[#This Row],[26-50 properties]]+TBL_Roofing6730[[#This Row],[11-25 properties]]+TBL_Roofing6730[[#This Row],[2-10 properties]]</f>
        <v>652.4</v>
      </c>
      <c r="L457" s="273"/>
      <c r="M457" s="274"/>
      <c r="N457" s="274"/>
      <c r="O457" s="274"/>
      <c r="P457" s="274"/>
      <c r="Q457" s="274"/>
      <c r="R457" s="274"/>
      <c r="S457" s="274"/>
      <c r="T457" s="274"/>
      <c r="U457" s="274"/>
      <c r="V457" s="274"/>
      <c r="W457" s="275"/>
    </row>
    <row r="458" spans="1:23" s="71" customFormat="1" ht="15" thickBot="1">
      <c r="A458" s="271" t="s">
        <v>830</v>
      </c>
      <c r="B458" s="272" t="s">
        <v>813</v>
      </c>
      <c r="C458" s="272"/>
      <c r="D458" s="272" t="s">
        <v>820</v>
      </c>
      <c r="E458" s="272" t="s">
        <v>831</v>
      </c>
      <c r="F458" s="512">
        <v>130.47999999999999</v>
      </c>
      <c r="G458" s="512">
        <v>130.47999999999999</v>
      </c>
      <c r="H458" s="512">
        <v>130.47999999999999</v>
      </c>
      <c r="I458" s="512">
        <v>130.47999999999999</v>
      </c>
      <c r="J458" s="512">
        <v>130.47999999999999</v>
      </c>
      <c r="K458" s="268">
        <f>TBL_Roofing6730[[#This Row],[Single property]]+TBL_Roofing6730[[#This Row],[51+ properties]]+TBL_Roofing6730[[#This Row],[26-50 properties]]+TBL_Roofing6730[[#This Row],[11-25 properties]]+TBL_Roofing6730[[#This Row],[2-10 properties]]</f>
        <v>652.4</v>
      </c>
      <c r="L458" s="273"/>
      <c r="M458" s="274"/>
      <c r="N458" s="274"/>
      <c r="O458" s="274"/>
      <c r="P458" s="274"/>
      <c r="Q458" s="274"/>
      <c r="R458" s="274"/>
      <c r="S458" s="274"/>
      <c r="T458" s="274"/>
      <c r="U458" s="274"/>
      <c r="V458" s="274"/>
      <c r="W458" s="275"/>
    </row>
    <row r="459" spans="1:23" s="71" customFormat="1" ht="15" thickBot="1">
      <c r="A459" s="271" t="s">
        <v>830</v>
      </c>
      <c r="B459" s="272" t="s">
        <v>813</v>
      </c>
      <c r="C459" s="272"/>
      <c r="D459" s="272" t="s">
        <v>820</v>
      </c>
      <c r="E459" s="272" t="s">
        <v>832</v>
      </c>
      <c r="F459" s="512">
        <v>130.47999999999999</v>
      </c>
      <c r="G459" s="512">
        <v>130.47999999999999</v>
      </c>
      <c r="H459" s="512">
        <v>130.47999999999999</v>
      </c>
      <c r="I459" s="512">
        <v>130.47999999999999</v>
      </c>
      <c r="J459" s="512">
        <v>130.47999999999999</v>
      </c>
      <c r="K459" s="268">
        <f>TBL_Roofing6730[[#This Row],[Single property]]+TBL_Roofing6730[[#This Row],[51+ properties]]+TBL_Roofing6730[[#This Row],[26-50 properties]]+TBL_Roofing6730[[#This Row],[11-25 properties]]+TBL_Roofing6730[[#This Row],[2-10 properties]]</f>
        <v>652.4</v>
      </c>
      <c r="L459" s="273"/>
      <c r="M459" s="274"/>
      <c r="N459" s="274"/>
      <c r="O459" s="274"/>
      <c r="P459" s="274"/>
      <c r="Q459" s="274"/>
      <c r="R459" s="274"/>
      <c r="S459" s="274"/>
      <c r="T459" s="274"/>
      <c r="U459" s="274"/>
      <c r="V459" s="274"/>
      <c r="W459" s="275"/>
    </row>
    <row r="460" spans="1:23" s="71" customFormat="1" ht="15" thickBot="1">
      <c r="A460" s="271" t="s">
        <v>830</v>
      </c>
      <c r="B460" s="272" t="s">
        <v>813</v>
      </c>
      <c r="C460" s="272"/>
      <c r="D460" s="272" t="s">
        <v>821</v>
      </c>
      <c r="E460" s="272" t="s">
        <v>831</v>
      </c>
      <c r="F460" s="512">
        <v>130.47999999999999</v>
      </c>
      <c r="G460" s="512">
        <v>130.47999999999999</v>
      </c>
      <c r="H460" s="512">
        <v>130.47999999999999</v>
      </c>
      <c r="I460" s="512">
        <v>130.47999999999999</v>
      </c>
      <c r="J460" s="512">
        <v>130.47999999999999</v>
      </c>
      <c r="K460" s="268">
        <f>TBL_Roofing6730[[#This Row],[Single property]]+TBL_Roofing6730[[#This Row],[51+ properties]]+TBL_Roofing6730[[#This Row],[26-50 properties]]+TBL_Roofing6730[[#This Row],[11-25 properties]]+TBL_Roofing6730[[#This Row],[2-10 properties]]</f>
        <v>652.4</v>
      </c>
      <c r="L460" s="273"/>
      <c r="M460" s="274"/>
      <c r="N460" s="274"/>
      <c r="O460" s="274"/>
      <c r="P460" s="274"/>
      <c r="Q460" s="274"/>
      <c r="R460" s="274"/>
      <c r="S460" s="274"/>
      <c r="T460" s="274"/>
      <c r="U460" s="274"/>
      <c r="V460" s="274"/>
      <c r="W460" s="275"/>
    </row>
    <row r="461" spans="1:23" s="71" customFormat="1" ht="15" thickBot="1">
      <c r="A461" s="271" t="s">
        <v>830</v>
      </c>
      <c r="B461" s="272" t="s">
        <v>813</v>
      </c>
      <c r="C461" s="272"/>
      <c r="D461" s="272" t="s">
        <v>821</v>
      </c>
      <c r="E461" s="272" t="s">
        <v>832</v>
      </c>
      <c r="F461" s="512">
        <v>130.47999999999999</v>
      </c>
      <c r="G461" s="512">
        <v>130.47999999999999</v>
      </c>
      <c r="H461" s="512">
        <v>130.47999999999999</v>
      </c>
      <c r="I461" s="512">
        <v>130.47999999999999</v>
      </c>
      <c r="J461" s="512">
        <v>130.47999999999999</v>
      </c>
      <c r="K461" s="268">
        <f>TBL_Roofing6730[[#This Row],[Single property]]+TBL_Roofing6730[[#This Row],[51+ properties]]+TBL_Roofing6730[[#This Row],[26-50 properties]]+TBL_Roofing6730[[#This Row],[11-25 properties]]+TBL_Roofing6730[[#This Row],[2-10 properties]]</f>
        <v>652.4</v>
      </c>
      <c r="L461" s="273"/>
      <c r="M461" s="274"/>
      <c r="N461" s="274"/>
      <c r="O461" s="274"/>
      <c r="P461" s="274"/>
      <c r="Q461" s="274"/>
      <c r="R461" s="274"/>
      <c r="S461" s="274"/>
      <c r="T461" s="274"/>
      <c r="U461" s="274"/>
      <c r="V461" s="274"/>
      <c r="W461" s="275"/>
    </row>
    <row r="462" spans="1:23" s="71" customFormat="1" ht="15" thickBot="1">
      <c r="A462" s="271" t="s">
        <v>830</v>
      </c>
      <c r="B462" s="272" t="s">
        <v>813</v>
      </c>
      <c r="C462" s="272"/>
      <c r="D462" s="272" t="s">
        <v>822</v>
      </c>
      <c r="E462" s="272" t="s">
        <v>831</v>
      </c>
      <c r="F462" s="512">
        <v>130.47999999999999</v>
      </c>
      <c r="G462" s="512">
        <v>130.47999999999999</v>
      </c>
      <c r="H462" s="512">
        <v>130.47999999999999</v>
      </c>
      <c r="I462" s="512">
        <v>130.47999999999999</v>
      </c>
      <c r="J462" s="512">
        <v>130.47999999999999</v>
      </c>
      <c r="K462" s="268">
        <f>TBL_Roofing6730[[#This Row],[Single property]]+TBL_Roofing6730[[#This Row],[51+ properties]]+TBL_Roofing6730[[#This Row],[26-50 properties]]+TBL_Roofing6730[[#This Row],[11-25 properties]]+TBL_Roofing6730[[#This Row],[2-10 properties]]</f>
        <v>652.4</v>
      </c>
      <c r="L462" s="273"/>
      <c r="M462" s="274"/>
      <c r="N462" s="274"/>
      <c r="O462" s="274"/>
      <c r="P462" s="274"/>
      <c r="Q462" s="274"/>
      <c r="R462" s="274"/>
      <c r="S462" s="274"/>
      <c r="T462" s="274"/>
      <c r="U462" s="274"/>
      <c r="V462" s="274"/>
      <c r="W462" s="275"/>
    </row>
    <row r="463" spans="1:23" s="71" customFormat="1" ht="15" thickBot="1">
      <c r="A463" s="276" t="s">
        <v>830</v>
      </c>
      <c r="B463" s="277" t="s">
        <v>813</v>
      </c>
      <c r="C463" s="277"/>
      <c r="D463" s="277" t="s">
        <v>822</v>
      </c>
      <c r="E463" s="277" t="s">
        <v>832</v>
      </c>
      <c r="F463" s="513">
        <v>130.47999999999999</v>
      </c>
      <c r="G463" s="513">
        <v>130.47999999999999</v>
      </c>
      <c r="H463" s="513">
        <v>130.47999999999999</v>
      </c>
      <c r="I463" s="513">
        <v>130.47999999999999</v>
      </c>
      <c r="J463" s="513">
        <v>130.47999999999999</v>
      </c>
      <c r="K463" s="268">
        <f>TBL_Roofing6730[[#This Row],[Single property]]+TBL_Roofing6730[[#This Row],[51+ properties]]+TBL_Roofing6730[[#This Row],[26-50 properties]]+TBL_Roofing6730[[#This Row],[11-25 properties]]+TBL_Roofing6730[[#This Row],[2-10 properties]]</f>
        <v>652.4</v>
      </c>
      <c r="L463" s="278"/>
      <c r="M463" s="279"/>
      <c r="N463" s="279"/>
      <c r="O463" s="279"/>
      <c r="P463" s="279"/>
      <c r="Q463" s="279"/>
      <c r="R463" s="279"/>
      <c r="S463" s="279"/>
      <c r="T463" s="279"/>
      <c r="U463" s="279"/>
      <c r="V463" s="279"/>
      <c r="W463" s="280"/>
    </row>
    <row r="464" spans="1:23" s="71" customFormat="1" ht="15" thickBot="1">
      <c r="A464" s="265" t="s">
        <v>833</v>
      </c>
      <c r="B464" s="266" t="s">
        <v>179</v>
      </c>
      <c r="C464" s="266"/>
      <c r="D464" s="266" t="s">
        <v>796</v>
      </c>
      <c r="E464" s="266" t="s">
        <v>834</v>
      </c>
      <c r="F464" s="511">
        <v>217.46</v>
      </c>
      <c r="G464" s="511">
        <v>217.46</v>
      </c>
      <c r="H464" s="511">
        <v>217.46</v>
      </c>
      <c r="I464" s="511">
        <v>217.46</v>
      </c>
      <c r="J464" s="511">
        <v>217.46</v>
      </c>
      <c r="K464" s="268">
        <f>TBL_Roofing6730[[#This Row],[Single property]]+TBL_Roofing6730[[#This Row],[51+ properties]]+TBL_Roofing6730[[#This Row],[26-50 properties]]+TBL_Roofing6730[[#This Row],[11-25 properties]]+TBL_Roofing6730[[#This Row],[2-10 properties]]</f>
        <v>1087.3</v>
      </c>
      <c r="L464" s="269"/>
      <c r="M464" s="267"/>
      <c r="N464" s="267"/>
      <c r="O464" s="267"/>
      <c r="P464" s="267"/>
      <c r="Q464" s="267"/>
      <c r="R464" s="267"/>
      <c r="S464" s="267"/>
      <c r="T464" s="267"/>
      <c r="U464" s="267"/>
      <c r="V464" s="267"/>
      <c r="W464" s="270"/>
    </row>
    <row r="465" spans="1:23" s="71" customFormat="1" ht="15" thickBot="1">
      <c r="A465" s="271" t="s">
        <v>833</v>
      </c>
      <c r="B465" s="272" t="s">
        <v>179</v>
      </c>
      <c r="C465" s="272"/>
      <c r="D465" s="272" t="s">
        <v>796</v>
      </c>
      <c r="E465" s="272" t="s">
        <v>835</v>
      </c>
      <c r="F465" s="512">
        <v>304.45</v>
      </c>
      <c r="G465" s="512">
        <v>304.45</v>
      </c>
      <c r="H465" s="512">
        <v>304.45</v>
      </c>
      <c r="I465" s="512">
        <v>304.45</v>
      </c>
      <c r="J465" s="512">
        <v>304.45</v>
      </c>
      <c r="K465" s="268">
        <f>TBL_Roofing6730[[#This Row],[Single property]]+TBL_Roofing6730[[#This Row],[51+ properties]]+TBL_Roofing6730[[#This Row],[26-50 properties]]+TBL_Roofing6730[[#This Row],[11-25 properties]]+TBL_Roofing6730[[#This Row],[2-10 properties]]</f>
        <v>1522.25</v>
      </c>
      <c r="L465" s="273"/>
      <c r="M465" s="274"/>
      <c r="N465" s="274"/>
      <c r="O465" s="274"/>
      <c r="P465" s="274"/>
      <c r="Q465" s="274"/>
      <c r="R465" s="274"/>
      <c r="S465" s="274"/>
      <c r="T465" s="274"/>
      <c r="U465" s="274"/>
      <c r="V465" s="274"/>
      <c r="W465" s="275"/>
    </row>
    <row r="466" spans="1:23" s="71" customFormat="1" ht="15" thickBot="1">
      <c r="A466" s="271" t="s">
        <v>833</v>
      </c>
      <c r="B466" s="272" t="s">
        <v>179</v>
      </c>
      <c r="C466" s="272"/>
      <c r="D466" s="272" t="s">
        <v>829</v>
      </c>
      <c r="E466" s="272" t="s">
        <v>834</v>
      </c>
      <c r="F466" s="512">
        <v>278.35000000000002</v>
      </c>
      <c r="G466" s="512">
        <v>278.35000000000002</v>
      </c>
      <c r="H466" s="512">
        <v>278.35000000000002</v>
      </c>
      <c r="I466" s="512">
        <v>278.35000000000002</v>
      </c>
      <c r="J466" s="512">
        <v>278.35000000000002</v>
      </c>
      <c r="K466" s="268">
        <f>TBL_Roofing6730[[#This Row],[Single property]]+TBL_Roofing6730[[#This Row],[51+ properties]]+TBL_Roofing6730[[#This Row],[26-50 properties]]+TBL_Roofing6730[[#This Row],[11-25 properties]]+TBL_Roofing6730[[#This Row],[2-10 properties]]</f>
        <v>1391.75</v>
      </c>
      <c r="L466" s="273"/>
      <c r="M466" s="274"/>
      <c r="N466" s="274"/>
      <c r="O466" s="274"/>
      <c r="P466" s="274"/>
      <c r="Q466" s="274"/>
      <c r="R466" s="274"/>
      <c r="S466" s="274"/>
      <c r="T466" s="274"/>
      <c r="U466" s="274"/>
      <c r="V466" s="274"/>
      <c r="W466" s="275"/>
    </row>
    <row r="467" spans="1:23" s="71" customFormat="1" ht="15" thickBot="1">
      <c r="A467" s="271" t="s">
        <v>833</v>
      </c>
      <c r="B467" s="272" t="s">
        <v>179</v>
      </c>
      <c r="C467" s="272"/>
      <c r="D467" s="272" t="s">
        <v>829</v>
      </c>
      <c r="E467" s="272" t="s">
        <v>835</v>
      </c>
      <c r="F467" s="512">
        <v>278.35000000000002</v>
      </c>
      <c r="G467" s="512">
        <v>278.35000000000002</v>
      </c>
      <c r="H467" s="512">
        <v>278.35000000000002</v>
      </c>
      <c r="I467" s="512">
        <v>278.35000000000002</v>
      </c>
      <c r="J467" s="512">
        <v>278.35000000000002</v>
      </c>
      <c r="K467" s="268">
        <f>TBL_Roofing6730[[#This Row],[Single property]]+TBL_Roofing6730[[#This Row],[51+ properties]]+TBL_Roofing6730[[#This Row],[26-50 properties]]+TBL_Roofing6730[[#This Row],[11-25 properties]]+TBL_Roofing6730[[#This Row],[2-10 properties]]</f>
        <v>1391.75</v>
      </c>
      <c r="L467" s="273"/>
      <c r="M467" s="274"/>
      <c r="N467" s="274"/>
      <c r="O467" s="274"/>
      <c r="P467" s="274"/>
      <c r="Q467" s="274"/>
      <c r="R467" s="274"/>
      <c r="S467" s="274"/>
      <c r="T467" s="274"/>
      <c r="U467" s="274"/>
      <c r="V467" s="274"/>
      <c r="W467" s="275"/>
    </row>
    <row r="468" spans="1:23" s="71" customFormat="1" ht="15" thickBot="1">
      <c r="A468" s="271" t="s">
        <v>833</v>
      </c>
      <c r="B468" s="272" t="s">
        <v>179</v>
      </c>
      <c r="C468" s="272"/>
      <c r="D468" s="272" t="s">
        <v>803</v>
      </c>
      <c r="E468" s="272" t="s">
        <v>834</v>
      </c>
      <c r="F468" s="512">
        <v>278.35000000000002</v>
      </c>
      <c r="G468" s="512">
        <v>278.35000000000002</v>
      </c>
      <c r="H468" s="512">
        <v>278.35000000000002</v>
      </c>
      <c r="I468" s="512">
        <v>278.35000000000002</v>
      </c>
      <c r="J468" s="512">
        <v>278.35000000000002</v>
      </c>
      <c r="K468" s="268">
        <f>TBL_Roofing6730[[#This Row],[Single property]]+TBL_Roofing6730[[#This Row],[51+ properties]]+TBL_Roofing6730[[#This Row],[26-50 properties]]+TBL_Roofing6730[[#This Row],[11-25 properties]]+TBL_Roofing6730[[#This Row],[2-10 properties]]</f>
        <v>1391.75</v>
      </c>
      <c r="L468" s="273"/>
      <c r="M468" s="274"/>
      <c r="N468" s="274"/>
      <c r="O468" s="274"/>
      <c r="P468" s="274"/>
      <c r="Q468" s="274"/>
      <c r="R468" s="274"/>
      <c r="S468" s="274"/>
      <c r="T468" s="274"/>
      <c r="U468" s="274"/>
      <c r="V468" s="274"/>
      <c r="W468" s="275"/>
    </row>
    <row r="469" spans="1:23" s="71" customFormat="1" ht="15" thickBot="1">
      <c r="A469" s="281" t="s">
        <v>833</v>
      </c>
      <c r="B469" s="282" t="s">
        <v>179</v>
      </c>
      <c r="C469" s="282"/>
      <c r="D469" s="282" t="s">
        <v>803</v>
      </c>
      <c r="E469" s="282" t="s">
        <v>835</v>
      </c>
      <c r="F469" s="514">
        <v>278.35000000000002</v>
      </c>
      <c r="G469" s="514">
        <v>278.35000000000002</v>
      </c>
      <c r="H469" s="514">
        <v>278.35000000000002</v>
      </c>
      <c r="I469" s="514">
        <v>278.35000000000002</v>
      </c>
      <c r="J469" s="514">
        <v>278.35000000000002</v>
      </c>
      <c r="K469" s="268">
        <f>TBL_Roofing6730[[#This Row],[Single property]]+TBL_Roofing6730[[#This Row],[51+ properties]]+TBL_Roofing6730[[#This Row],[26-50 properties]]+TBL_Roofing6730[[#This Row],[11-25 properties]]+TBL_Roofing6730[[#This Row],[2-10 properties]]</f>
        <v>1391.75</v>
      </c>
      <c r="L469" s="278"/>
      <c r="M469" s="279"/>
      <c r="N469" s="279"/>
      <c r="O469" s="279"/>
      <c r="P469" s="279"/>
      <c r="Q469" s="279"/>
      <c r="R469" s="279"/>
      <c r="S469" s="279"/>
      <c r="T469" s="279"/>
      <c r="U469" s="279"/>
      <c r="V469" s="279"/>
      <c r="W469" s="280"/>
    </row>
    <row r="470" spans="1:23" s="71" customFormat="1" ht="15" thickBot="1">
      <c r="A470" s="283" t="s">
        <v>833</v>
      </c>
      <c r="B470" s="284" t="s">
        <v>804</v>
      </c>
      <c r="C470" s="284"/>
      <c r="D470" s="284" t="s">
        <v>805</v>
      </c>
      <c r="E470" s="284" t="s">
        <v>834</v>
      </c>
      <c r="F470" s="515">
        <v>260.95</v>
      </c>
      <c r="G470" s="515">
        <v>260.95</v>
      </c>
      <c r="H470" s="515">
        <v>260.95</v>
      </c>
      <c r="I470" s="515">
        <v>260.95</v>
      </c>
      <c r="J470" s="515">
        <v>260.95</v>
      </c>
      <c r="K470" s="268">
        <f>TBL_Roofing6730[[#This Row],[Single property]]+TBL_Roofing6730[[#This Row],[51+ properties]]+TBL_Roofing6730[[#This Row],[26-50 properties]]+TBL_Roofing6730[[#This Row],[11-25 properties]]+TBL_Roofing6730[[#This Row],[2-10 properties]]</f>
        <v>1304.75</v>
      </c>
      <c r="L470" s="273"/>
      <c r="M470" s="274"/>
      <c r="N470" s="274"/>
      <c r="O470" s="274"/>
      <c r="P470" s="274"/>
      <c r="Q470" s="274"/>
      <c r="R470" s="274"/>
      <c r="S470" s="274"/>
      <c r="T470" s="274"/>
      <c r="U470" s="274"/>
      <c r="V470" s="274"/>
      <c r="W470" s="274"/>
    </row>
    <row r="471" spans="1:23" s="71" customFormat="1" ht="15" thickBot="1">
      <c r="A471" s="271" t="s">
        <v>833</v>
      </c>
      <c r="B471" s="272" t="s">
        <v>804</v>
      </c>
      <c r="C471" s="272"/>
      <c r="D471" s="272" t="s">
        <v>805</v>
      </c>
      <c r="E471" s="272" t="s">
        <v>835</v>
      </c>
      <c r="F471" s="512">
        <v>521.91</v>
      </c>
      <c r="G471" s="512">
        <v>521.91</v>
      </c>
      <c r="H471" s="512">
        <v>521.91</v>
      </c>
      <c r="I471" s="512">
        <v>521.91</v>
      </c>
      <c r="J471" s="512">
        <v>521.91</v>
      </c>
      <c r="K471" s="268">
        <f>TBL_Roofing6730[[#This Row],[Single property]]+TBL_Roofing6730[[#This Row],[51+ properties]]+TBL_Roofing6730[[#This Row],[26-50 properties]]+TBL_Roofing6730[[#This Row],[11-25 properties]]+TBL_Roofing6730[[#This Row],[2-10 properties]]</f>
        <v>2609.5499999999997</v>
      </c>
      <c r="L471" s="273"/>
      <c r="M471" s="274"/>
      <c r="N471" s="274"/>
      <c r="O471" s="274"/>
      <c r="P471" s="274"/>
      <c r="Q471" s="274"/>
      <c r="R471" s="274"/>
      <c r="S471" s="274"/>
      <c r="T471" s="274"/>
      <c r="U471" s="274"/>
      <c r="V471" s="274"/>
      <c r="W471" s="274"/>
    </row>
    <row r="472" spans="1:23" s="71" customFormat="1" ht="15" thickBot="1">
      <c r="A472" s="271" t="s">
        <v>833</v>
      </c>
      <c r="B472" s="272" t="s">
        <v>804</v>
      </c>
      <c r="C472" s="272"/>
      <c r="D472" s="272" t="s">
        <v>820</v>
      </c>
      <c r="E472" s="272" t="s">
        <v>834</v>
      </c>
      <c r="F472" s="512">
        <v>260.95</v>
      </c>
      <c r="G472" s="512">
        <v>260.95</v>
      </c>
      <c r="H472" s="512">
        <v>260.95</v>
      </c>
      <c r="I472" s="512">
        <v>260.95</v>
      </c>
      <c r="J472" s="512">
        <v>260.95</v>
      </c>
      <c r="K472" s="268">
        <f>TBL_Roofing6730[[#This Row],[Single property]]+TBL_Roofing6730[[#This Row],[51+ properties]]+TBL_Roofing6730[[#This Row],[26-50 properties]]+TBL_Roofing6730[[#This Row],[11-25 properties]]+TBL_Roofing6730[[#This Row],[2-10 properties]]</f>
        <v>1304.75</v>
      </c>
      <c r="L472" s="273"/>
      <c r="M472" s="274"/>
      <c r="N472" s="274"/>
      <c r="O472" s="274"/>
      <c r="P472" s="274"/>
      <c r="Q472" s="274"/>
      <c r="R472" s="274"/>
      <c r="S472" s="274"/>
      <c r="T472" s="274"/>
      <c r="U472" s="274"/>
      <c r="V472" s="274"/>
      <c r="W472" s="274"/>
    </row>
    <row r="473" spans="1:23" s="71" customFormat="1" ht="15" thickBot="1">
      <c r="A473" s="271" t="s">
        <v>833</v>
      </c>
      <c r="B473" s="272" t="s">
        <v>804</v>
      </c>
      <c r="C473" s="272"/>
      <c r="D473" s="272" t="s">
        <v>820</v>
      </c>
      <c r="E473" s="272" t="s">
        <v>835</v>
      </c>
      <c r="F473" s="512">
        <v>521.91</v>
      </c>
      <c r="G473" s="512">
        <v>521.91</v>
      </c>
      <c r="H473" s="512">
        <v>521.91</v>
      </c>
      <c r="I473" s="512">
        <v>521.91</v>
      </c>
      <c r="J473" s="512">
        <v>521.91</v>
      </c>
      <c r="K473" s="268">
        <f>TBL_Roofing6730[[#This Row],[Single property]]+TBL_Roofing6730[[#This Row],[51+ properties]]+TBL_Roofing6730[[#This Row],[26-50 properties]]+TBL_Roofing6730[[#This Row],[11-25 properties]]+TBL_Roofing6730[[#This Row],[2-10 properties]]</f>
        <v>2609.5499999999997</v>
      </c>
      <c r="L473" s="273"/>
      <c r="M473" s="274"/>
      <c r="N473" s="274"/>
      <c r="O473" s="274"/>
      <c r="P473" s="274"/>
      <c r="Q473" s="274"/>
      <c r="R473" s="274"/>
      <c r="S473" s="274"/>
      <c r="T473" s="274"/>
      <c r="U473" s="274"/>
      <c r="V473" s="274"/>
      <c r="W473" s="274"/>
    </row>
    <row r="474" spans="1:23" s="71" customFormat="1" ht="15" thickBot="1">
      <c r="A474" s="271" t="s">
        <v>833</v>
      </c>
      <c r="B474" s="272" t="s">
        <v>804</v>
      </c>
      <c r="C474" s="272"/>
      <c r="D474" s="272" t="s">
        <v>821</v>
      </c>
      <c r="E474" s="272" t="s">
        <v>834</v>
      </c>
      <c r="F474" s="512">
        <v>260.95</v>
      </c>
      <c r="G474" s="512">
        <v>260.95</v>
      </c>
      <c r="H474" s="512">
        <v>260.95</v>
      </c>
      <c r="I474" s="512">
        <v>260.95</v>
      </c>
      <c r="J474" s="512">
        <v>260.95</v>
      </c>
      <c r="K474" s="268">
        <f>TBL_Roofing6730[[#This Row],[Single property]]+TBL_Roofing6730[[#This Row],[51+ properties]]+TBL_Roofing6730[[#This Row],[26-50 properties]]+TBL_Roofing6730[[#This Row],[11-25 properties]]+TBL_Roofing6730[[#This Row],[2-10 properties]]</f>
        <v>1304.75</v>
      </c>
      <c r="L474" s="273"/>
      <c r="M474" s="274"/>
      <c r="N474" s="274"/>
      <c r="O474" s="274"/>
      <c r="P474" s="274"/>
      <c r="Q474" s="274"/>
      <c r="R474" s="274"/>
      <c r="S474" s="274"/>
      <c r="T474" s="274"/>
      <c r="U474" s="274"/>
      <c r="V474" s="274"/>
      <c r="W474" s="274"/>
    </row>
    <row r="475" spans="1:23" s="71" customFormat="1" ht="15" thickBot="1">
      <c r="A475" s="271" t="s">
        <v>833</v>
      </c>
      <c r="B475" s="272" t="s">
        <v>804</v>
      </c>
      <c r="C475" s="272"/>
      <c r="D475" s="272" t="s">
        <v>821</v>
      </c>
      <c r="E475" s="272" t="s">
        <v>835</v>
      </c>
      <c r="F475" s="512">
        <v>521.91</v>
      </c>
      <c r="G475" s="512">
        <v>521.91</v>
      </c>
      <c r="H475" s="512">
        <v>521.91</v>
      </c>
      <c r="I475" s="512">
        <v>521.91</v>
      </c>
      <c r="J475" s="512">
        <v>521.91</v>
      </c>
      <c r="K475" s="268">
        <f>TBL_Roofing6730[[#This Row],[Single property]]+TBL_Roofing6730[[#This Row],[51+ properties]]+TBL_Roofing6730[[#This Row],[26-50 properties]]+TBL_Roofing6730[[#This Row],[11-25 properties]]+TBL_Roofing6730[[#This Row],[2-10 properties]]</f>
        <v>2609.5499999999997</v>
      </c>
      <c r="L475" s="273"/>
      <c r="M475" s="274"/>
      <c r="N475" s="274"/>
      <c r="O475" s="274"/>
      <c r="P475" s="274"/>
      <c r="Q475" s="274"/>
      <c r="R475" s="274"/>
      <c r="S475" s="274"/>
      <c r="T475" s="274"/>
      <c r="U475" s="274"/>
      <c r="V475" s="274"/>
      <c r="W475" s="274"/>
    </row>
    <row r="476" spans="1:23" s="71" customFormat="1" ht="15" thickBot="1">
      <c r="A476" s="271" t="s">
        <v>833</v>
      </c>
      <c r="B476" s="272" t="s">
        <v>804</v>
      </c>
      <c r="C476" s="272"/>
      <c r="D476" s="272" t="s">
        <v>822</v>
      </c>
      <c r="E476" s="272" t="s">
        <v>834</v>
      </c>
      <c r="F476" s="512">
        <v>260.95</v>
      </c>
      <c r="G476" s="512">
        <v>260.95</v>
      </c>
      <c r="H476" s="512">
        <v>260.95</v>
      </c>
      <c r="I476" s="512">
        <v>260.95</v>
      </c>
      <c r="J476" s="512">
        <v>260.95</v>
      </c>
      <c r="K476" s="268">
        <f>TBL_Roofing6730[[#This Row],[Single property]]+TBL_Roofing6730[[#This Row],[51+ properties]]+TBL_Roofing6730[[#This Row],[26-50 properties]]+TBL_Roofing6730[[#This Row],[11-25 properties]]+TBL_Roofing6730[[#This Row],[2-10 properties]]</f>
        <v>1304.75</v>
      </c>
      <c r="L476" s="273"/>
      <c r="M476" s="274"/>
      <c r="N476" s="274"/>
      <c r="O476" s="274"/>
      <c r="P476" s="274"/>
      <c r="Q476" s="274"/>
      <c r="R476" s="274"/>
      <c r="S476" s="274"/>
      <c r="T476" s="274"/>
      <c r="U476" s="274"/>
      <c r="V476" s="274"/>
      <c r="W476" s="274"/>
    </row>
    <row r="477" spans="1:23" s="71" customFormat="1" ht="15" thickBot="1">
      <c r="A477" s="276" t="s">
        <v>833</v>
      </c>
      <c r="B477" s="277" t="s">
        <v>804</v>
      </c>
      <c r="C477" s="277"/>
      <c r="D477" s="277" t="s">
        <v>822</v>
      </c>
      <c r="E477" s="277" t="s">
        <v>835</v>
      </c>
      <c r="F477" s="513">
        <v>521.91</v>
      </c>
      <c r="G477" s="513">
        <v>521.91</v>
      </c>
      <c r="H477" s="513">
        <v>521.91</v>
      </c>
      <c r="I477" s="513">
        <v>521.91</v>
      </c>
      <c r="J477" s="513">
        <v>521.91</v>
      </c>
      <c r="K477" s="268">
        <f>TBL_Roofing6730[[#This Row],[Single property]]+TBL_Roofing6730[[#This Row],[51+ properties]]+TBL_Roofing6730[[#This Row],[26-50 properties]]+TBL_Roofing6730[[#This Row],[11-25 properties]]+TBL_Roofing6730[[#This Row],[2-10 properties]]</f>
        <v>2609.5499999999997</v>
      </c>
      <c r="L477" s="278"/>
      <c r="M477" s="279"/>
      <c r="N477" s="279"/>
      <c r="O477" s="279"/>
      <c r="P477" s="279"/>
      <c r="Q477" s="279"/>
      <c r="R477" s="279"/>
      <c r="S477" s="279"/>
      <c r="T477" s="279"/>
      <c r="U477" s="279"/>
      <c r="V477" s="279"/>
      <c r="W477" s="280"/>
    </row>
    <row r="478" spans="1:23" s="71" customFormat="1" ht="15" thickBot="1">
      <c r="A478" s="265" t="s">
        <v>833</v>
      </c>
      <c r="B478" s="266" t="s">
        <v>836</v>
      </c>
      <c r="C478" s="266"/>
      <c r="D478" s="266" t="s">
        <v>805</v>
      </c>
      <c r="E478" s="266" t="s">
        <v>834</v>
      </c>
      <c r="F478" s="511">
        <v>260.95</v>
      </c>
      <c r="G478" s="511">
        <v>260.95</v>
      </c>
      <c r="H478" s="511">
        <v>260.95</v>
      </c>
      <c r="I478" s="511">
        <v>260.95</v>
      </c>
      <c r="J478" s="511">
        <v>260.95</v>
      </c>
      <c r="K478" s="268">
        <f>TBL_Roofing6730[[#This Row],[Single property]]+TBL_Roofing6730[[#This Row],[51+ properties]]+TBL_Roofing6730[[#This Row],[26-50 properties]]+TBL_Roofing6730[[#This Row],[11-25 properties]]+TBL_Roofing6730[[#This Row],[2-10 properties]]</f>
        <v>1304.75</v>
      </c>
      <c r="L478" s="273"/>
      <c r="M478" s="274"/>
      <c r="N478" s="274"/>
      <c r="O478" s="274"/>
      <c r="P478" s="274"/>
      <c r="Q478" s="274"/>
      <c r="R478" s="274"/>
      <c r="S478" s="274"/>
      <c r="T478" s="274"/>
      <c r="U478" s="274"/>
      <c r="V478" s="274"/>
      <c r="W478" s="274"/>
    </row>
    <row r="479" spans="1:23" s="71" customFormat="1" ht="15" thickBot="1">
      <c r="A479" s="271" t="s">
        <v>833</v>
      </c>
      <c r="B479" s="272" t="s">
        <v>836</v>
      </c>
      <c r="C479" s="272"/>
      <c r="D479" s="272" t="s">
        <v>805</v>
      </c>
      <c r="E479" s="272" t="s">
        <v>835</v>
      </c>
      <c r="F479" s="512">
        <v>521.91</v>
      </c>
      <c r="G479" s="512">
        <v>521.91</v>
      </c>
      <c r="H479" s="512">
        <v>521.91</v>
      </c>
      <c r="I479" s="512">
        <v>521.91</v>
      </c>
      <c r="J479" s="512">
        <v>521.91</v>
      </c>
      <c r="K479" s="268">
        <f>TBL_Roofing6730[[#This Row],[Single property]]+TBL_Roofing6730[[#This Row],[51+ properties]]+TBL_Roofing6730[[#This Row],[26-50 properties]]+TBL_Roofing6730[[#This Row],[11-25 properties]]+TBL_Roofing6730[[#This Row],[2-10 properties]]</f>
        <v>2609.5499999999997</v>
      </c>
      <c r="L479" s="273"/>
      <c r="M479" s="274"/>
      <c r="N479" s="274"/>
      <c r="O479" s="274"/>
      <c r="P479" s="274"/>
      <c r="Q479" s="274"/>
      <c r="R479" s="274"/>
      <c r="S479" s="274"/>
      <c r="T479" s="274"/>
      <c r="U479" s="274"/>
      <c r="V479" s="274"/>
      <c r="W479" s="274"/>
    </row>
    <row r="480" spans="1:23" s="71" customFormat="1" ht="15" thickBot="1">
      <c r="A480" s="271" t="s">
        <v>833</v>
      </c>
      <c r="B480" s="272" t="s">
        <v>836</v>
      </c>
      <c r="C480" s="272"/>
      <c r="D480" s="272" t="s">
        <v>820</v>
      </c>
      <c r="E480" s="272" t="s">
        <v>834</v>
      </c>
      <c r="F480" s="512">
        <v>260.95</v>
      </c>
      <c r="G480" s="512">
        <v>260.95</v>
      </c>
      <c r="H480" s="512">
        <v>260.95</v>
      </c>
      <c r="I480" s="512">
        <v>260.95</v>
      </c>
      <c r="J480" s="512">
        <v>260.95</v>
      </c>
      <c r="K480" s="268">
        <f>TBL_Roofing6730[[#This Row],[Single property]]+TBL_Roofing6730[[#This Row],[51+ properties]]+TBL_Roofing6730[[#This Row],[26-50 properties]]+TBL_Roofing6730[[#This Row],[11-25 properties]]+TBL_Roofing6730[[#This Row],[2-10 properties]]</f>
        <v>1304.75</v>
      </c>
      <c r="L480" s="273"/>
      <c r="M480" s="274"/>
      <c r="N480" s="274"/>
      <c r="O480" s="274"/>
      <c r="P480" s="274"/>
      <c r="Q480" s="274"/>
      <c r="R480" s="274"/>
      <c r="S480" s="274"/>
      <c r="T480" s="274"/>
      <c r="U480" s="274"/>
      <c r="V480" s="274"/>
      <c r="W480" s="274"/>
    </row>
    <row r="481" spans="1:23" s="71" customFormat="1" ht="15" thickBot="1">
      <c r="A481" s="271" t="s">
        <v>833</v>
      </c>
      <c r="B481" s="272" t="s">
        <v>836</v>
      </c>
      <c r="C481" s="272"/>
      <c r="D481" s="272" t="s">
        <v>820</v>
      </c>
      <c r="E481" s="272" t="s">
        <v>835</v>
      </c>
      <c r="F481" s="512">
        <v>521.91</v>
      </c>
      <c r="G481" s="512">
        <v>521.91</v>
      </c>
      <c r="H481" s="512">
        <v>521.91</v>
      </c>
      <c r="I481" s="512">
        <v>521.91</v>
      </c>
      <c r="J481" s="512">
        <v>521.91</v>
      </c>
      <c r="K481" s="268">
        <f>TBL_Roofing6730[[#This Row],[Single property]]+TBL_Roofing6730[[#This Row],[51+ properties]]+TBL_Roofing6730[[#This Row],[26-50 properties]]+TBL_Roofing6730[[#This Row],[11-25 properties]]+TBL_Roofing6730[[#This Row],[2-10 properties]]</f>
        <v>2609.5499999999997</v>
      </c>
      <c r="L481" s="273"/>
      <c r="M481" s="274"/>
      <c r="N481" s="274"/>
      <c r="O481" s="274"/>
      <c r="P481" s="274"/>
      <c r="Q481" s="274"/>
      <c r="R481" s="274"/>
      <c r="S481" s="274"/>
      <c r="T481" s="274"/>
      <c r="U481" s="274"/>
      <c r="V481" s="274"/>
      <c r="W481" s="274"/>
    </row>
    <row r="482" spans="1:23" s="71" customFormat="1" ht="15" thickBot="1">
      <c r="A482" s="271" t="s">
        <v>833</v>
      </c>
      <c r="B482" s="272" t="s">
        <v>836</v>
      </c>
      <c r="C482" s="272"/>
      <c r="D482" s="272" t="s">
        <v>821</v>
      </c>
      <c r="E482" s="272" t="s">
        <v>834</v>
      </c>
      <c r="F482" s="512">
        <v>260.95</v>
      </c>
      <c r="G482" s="512">
        <v>260.95</v>
      </c>
      <c r="H482" s="512">
        <v>260.95</v>
      </c>
      <c r="I482" s="512">
        <v>260.95</v>
      </c>
      <c r="J482" s="512">
        <v>260.95</v>
      </c>
      <c r="K482" s="268">
        <f>TBL_Roofing6730[[#This Row],[Single property]]+TBL_Roofing6730[[#This Row],[51+ properties]]+TBL_Roofing6730[[#This Row],[26-50 properties]]+TBL_Roofing6730[[#This Row],[11-25 properties]]+TBL_Roofing6730[[#This Row],[2-10 properties]]</f>
        <v>1304.75</v>
      </c>
      <c r="L482" s="273"/>
      <c r="M482" s="274"/>
      <c r="N482" s="274"/>
      <c r="O482" s="274"/>
      <c r="P482" s="274"/>
      <c r="Q482" s="274"/>
      <c r="R482" s="274"/>
      <c r="S482" s="274"/>
      <c r="T482" s="274"/>
      <c r="U482" s="274"/>
      <c r="V482" s="274"/>
      <c r="W482" s="274"/>
    </row>
    <row r="483" spans="1:23" s="71" customFormat="1" ht="15" thickBot="1">
      <c r="A483" s="271" t="s">
        <v>833</v>
      </c>
      <c r="B483" s="272" t="s">
        <v>836</v>
      </c>
      <c r="C483" s="272"/>
      <c r="D483" s="272" t="s">
        <v>821</v>
      </c>
      <c r="E483" s="272" t="s">
        <v>835</v>
      </c>
      <c r="F483" s="512">
        <v>521.91</v>
      </c>
      <c r="G483" s="512">
        <v>521.91</v>
      </c>
      <c r="H483" s="512">
        <v>521.91</v>
      </c>
      <c r="I483" s="512">
        <v>521.91</v>
      </c>
      <c r="J483" s="512">
        <v>521.91</v>
      </c>
      <c r="K483" s="268">
        <f>TBL_Roofing6730[[#This Row],[Single property]]+TBL_Roofing6730[[#This Row],[51+ properties]]+TBL_Roofing6730[[#This Row],[26-50 properties]]+TBL_Roofing6730[[#This Row],[11-25 properties]]+TBL_Roofing6730[[#This Row],[2-10 properties]]</f>
        <v>2609.5499999999997</v>
      </c>
      <c r="L483" s="273"/>
      <c r="M483" s="274"/>
      <c r="N483" s="274"/>
      <c r="O483" s="274"/>
      <c r="P483" s="274"/>
      <c r="Q483" s="274"/>
      <c r="R483" s="274"/>
      <c r="S483" s="274"/>
      <c r="T483" s="274"/>
      <c r="U483" s="274"/>
      <c r="V483" s="274"/>
      <c r="W483" s="274"/>
    </row>
    <row r="484" spans="1:23" s="71" customFormat="1" ht="15" thickBot="1">
      <c r="A484" s="271" t="s">
        <v>833</v>
      </c>
      <c r="B484" s="272" t="s">
        <v>836</v>
      </c>
      <c r="C484" s="272"/>
      <c r="D484" s="272" t="s">
        <v>822</v>
      </c>
      <c r="E484" s="272" t="s">
        <v>834</v>
      </c>
      <c r="F484" s="512">
        <v>260.95</v>
      </c>
      <c r="G484" s="512">
        <v>260.95</v>
      </c>
      <c r="H484" s="512">
        <v>260.95</v>
      </c>
      <c r="I484" s="512">
        <v>260.95</v>
      </c>
      <c r="J484" s="512">
        <v>260.95</v>
      </c>
      <c r="K484" s="268">
        <f>TBL_Roofing6730[[#This Row],[Single property]]+TBL_Roofing6730[[#This Row],[51+ properties]]+TBL_Roofing6730[[#This Row],[26-50 properties]]+TBL_Roofing6730[[#This Row],[11-25 properties]]+TBL_Roofing6730[[#This Row],[2-10 properties]]</f>
        <v>1304.75</v>
      </c>
      <c r="L484" s="273"/>
      <c r="M484" s="274"/>
      <c r="N484" s="274"/>
      <c r="O484" s="274"/>
      <c r="P484" s="274"/>
      <c r="Q484" s="274"/>
      <c r="R484" s="274"/>
      <c r="S484" s="274"/>
      <c r="T484" s="274"/>
      <c r="U484" s="274"/>
      <c r="V484" s="274"/>
      <c r="W484" s="274"/>
    </row>
    <row r="485" spans="1:23" s="71" customFormat="1" ht="15" thickBot="1">
      <c r="A485" s="281" t="s">
        <v>833</v>
      </c>
      <c r="B485" s="282" t="s">
        <v>836</v>
      </c>
      <c r="C485" s="282"/>
      <c r="D485" s="282" t="s">
        <v>822</v>
      </c>
      <c r="E485" s="282" t="s">
        <v>835</v>
      </c>
      <c r="F485" s="514">
        <v>521.91</v>
      </c>
      <c r="G485" s="514">
        <v>521.91</v>
      </c>
      <c r="H485" s="514">
        <v>521.91</v>
      </c>
      <c r="I485" s="514">
        <v>521.91</v>
      </c>
      <c r="J485" s="514">
        <v>521.91</v>
      </c>
      <c r="K485" s="268">
        <f>TBL_Roofing6730[[#This Row],[Single property]]+TBL_Roofing6730[[#This Row],[51+ properties]]+TBL_Roofing6730[[#This Row],[26-50 properties]]+TBL_Roofing6730[[#This Row],[11-25 properties]]+TBL_Roofing6730[[#This Row],[2-10 properties]]</f>
        <v>2609.5499999999997</v>
      </c>
      <c r="L485" s="285"/>
      <c r="M485" s="286"/>
      <c r="N485" s="286"/>
      <c r="O485" s="286"/>
      <c r="P485" s="286"/>
      <c r="Q485" s="286"/>
      <c r="R485" s="286"/>
      <c r="S485" s="286"/>
      <c r="T485" s="286"/>
      <c r="U485" s="286"/>
      <c r="V485" s="286"/>
      <c r="W485" s="286"/>
    </row>
    <row r="486" spans="1:23" s="71" customFormat="1" ht="15" thickBot="1">
      <c r="A486" s="283" t="s">
        <v>837</v>
      </c>
      <c r="B486" s="284" t="s">
        <v>179</v>
      </c>
      <c r="C486" s="284"/>
      <c r="D486" s="284" t="s">
        <v>796</v>
      </c>
      <c r="E486" s="284" t="s">
        <v>834</v>
      </c>
      <c r="F486" s="515">
        <v>260.95</v>
      </c>
      <c r="G486" s="515">
        <v>260.95</v>
      </c>
      <c r="H486" s="515">
        <v>260.95</v>
      </c>
      <c r="I486" s="515">
        <v>260.95</v>
      </c>
      <c r="J486" s="515">
        <v>260.95</v>
      </c>
      <c r="K486" s="268">
        <f>TBL_Roofing6730[[#This Row],[Single property]]+TBL_Roofing6730[[#This Row],[51+ properties]]+TBL_Roofing6730[[#This Row],[26-50 properties]]+TBL_Roofing6730[[#This Row],[11-25 properties]]+TBL_Roofing6730[[#This Row],[2-10 properties]]</f>
        <v>1304.75</v>
      </c>
      <c r="L486" s="269"/>
      <c r="M486" s="267"/>
      <c r="N486" s="267"/>
      <c r="O486" s="267"/>
      <c r="P486" s="267"/>
      <c r="Q486" s="267"/>
      <c r="R486" s="267"/>
      <c r="S486" s="267"/>
      <c r="T486" s="267"/>
      <c r="U486" s="267"/>
      <c r="V486" s="267"/>
      <c r="W486" s="270"/>
    </row>
    <row r="487" spans="1:23" s="71" customFormat="1" ht="15" thickBot="1">
      <c r="A487" s="271" t="s">
        <v>837</v>
      </c>
      <c r="B487" s="272" t="s">
        <v>179</v>
      </c>
      <c r="C487" s="272"/>
      <c r="D487" s="272" t="s">
        <v>796</v>
      </c>
      <c r="E487" s="272" t="s">
        <v>835</v>
      </c>
      <c r="F487" s="512">
        <v>304.45</v>
      </c>
      <c r="G487" s="512">
        <v>304.45</v>
      </c>
      <c r="H487" s="512">
        <v>304.45</v>
      </c>
      <c r="I487" s="512">
        <v>304.45</v>
      </c>
      <c r="J487" s="512">
        <v>304.45</v>
      </c>
      <c r="K487" s="268">
        <f>TBL_Roofing6730[[#This Row],[Single property]]+TBL_Roofing6730[[#This Row],[51+ properties]]+TBL_Roofing6730[[#This Row],[26-50 properties]]+TBL_Roofing6730[[#This Row],[11-25 properties]]+TBL_Roofing6730[[#This Row],[2-10 properties]]</f>
        <v>1522.25</v>
      </c>
      <c r="L487" s="273"/>
      <c r="M487" s="274"/>
      <c r="N487" s="274"/>
      <c r="O487" s="274"/>
      <c r="P487" s="274"/>
      <c r="Q487" s="274"/>
      <c r="R487" s="274"/>
      <c r="S487" s="274"/>
      <c r="T487" s="274"/>
      <c r="U487" s="274"/>
      <c r="V487" s="274"/>
      <c r="W487" s="275"/>
    </row>
    <row r="488" spans="1:23" s="71" customFormat="1" ht="15" thickBot="1">
      <c r="A488" s="271" t="s">
        <v>837</v>
      </c>
      <c r="B488" s="272" t="s">
        <v>179</v>
      </c>
      <c r="C488" s="272"/>
      <c r="D488" s="272" t="s">
        <v>829</v>
      </c>
      <c r="E488" s="272" t="s">
        <v>834</v>
      </c>
      <c r="F488" s="512">
        <v>278.35000000000002</v>
      </c>
      <c r="G488" s="512">
        <v>278.35000000000002</v>
      </c>
      <c r="H488" s="512">
        <v>278.35000000000002</v>
      </c>
      <c r="I488" s="512">
        <v>278.35000000000002</v>
      </c>
      <c r="J488" s="512">
        <v>278.35000000000002</v>
      </c>
      <c r="K488" s="268">
        <f>TBL_Roofing6730[[#This Row],[Single property]]+TBL_Roofing6730[[#This Row],[51+ properties]]+TBL_Roofing6730[[#This Row],[26-50 properties]]+TBL_Roofing6730[[#This Row],[11-25 properties]]+TBL_Roofing6730[[#This Row],[2-10 properties]]</f>
        <v>1391.75</v>
      </c>
      <c r="L488" s="273"/>
      <c r="M488" s="274"/>
      <c r="N488" s="274"/>
      <c r="O488" s="274"/>
      <c r="P488" s="274"/>
      <c r="Q488" s="274"/>
      <c r="R488" s="274"/>
      <c r="S488" s="274"/>
      <c r="T488" s="274"/>
      <c r="U488" s="274"/>
      <c r="V488" s="274"/>
      <c r="W488" s="275"/>
    </row>
    <row r="489" spans="1:23" s="71" customFormat="1" ht="15" thickBot="1">
      <c r="A489" s="271" t="s">
        <v>837</v>
      </c>
      <c r="B489" s="272" t="s">
        <v>179</v>
      </c>
      <c r="C489" s="272"/>
      <c r="D489" s="272" t="s">
        <v>829</v>
      </c>
      <c r="E489" s="272" t="s">
        <v>835</v>
      </c>
      <c r="F489" s="512">
        <v>278.35000000000002</v>
      </c>
      <c r="G489" s="512">
        <v>278.35000000000002</v>
      </c>
      <c r="H489" s="512">
        <v>278.35000000000002</v>
      </c>
      <c r="I489" s="512">
        <v>278.35000000000002</v>
      </c>
      <c r="J489" s="512">
        <v>278.35000000000002</v>
      </c>
      <c r="K489" s="268">
        <f>TBL_Roofing6730[[#This Row],[Single property]]+TBL_Roofing6730[[#This Row],[51+ properties]]+TBL_Roofing6730[[#This Row],[26-50 properties]]+TBL_Roofing6730[[#This Row],[11-25 properties]]+TBL_Roofing6730[[#This Row],[2-10 properties]]</f>
        <v>1391.75</v>
      </c>
      <c r="L489" s="273"/>
      <c r="M489" s="274"/>
      <c r="N489" s="274"/>
      <c r="O489" s="274"/>
      <c r="P489" s="274"/>
      <c r="Q489" s="274"/>
      <c r="R489" s="274"/>
      <c r="S489" s="274"/>
      <c r="T489" s="274"/>
      <c r="U489" s="274"/>
      <c r="V489" s="274"/>
      <c r="W489" s="275"/>
    </row>
    <row r="490" spans="1:23" s="71" customFormat="1" ht="15" thickBot="1">
      <c r="A490" s="271" t="s">
        <v>837</v>
      </c>
      <c r="B490" s="272" t="s">
        <v>179</v>
      </c>
      <c r="C490" s="272"/>
      <c r="D490" s="272" t="s">
        <v>803</v>
      </c>
      <c r="E490" s="272" t="s">
        <v>834</v>
      </c>
      <c r="F490" s="512">
        <v>278.35000000000002</v>
      </c>
      <c r="G490" s="512">
        <v>278.35000000000002</v>
      </c>
      <c r="H490" s="512">
        <v>278.35000000000002</v>
      </c>
      <c r="I490" s="512">
        <v>278.35000000000002</v>
      </c>
      <c r="J490" s="512">
        <v>278.35000000000002</v>
      </c>
      <c r="K490" s="268">
        <f>TBL_Roofing6730[[#This Row],[Single property]]+TBL_Roofing6730[[#This Row],[51+ properties]]+TBL_Roofing6730[[#This Row],[26-50 properties]]+TBL_Roofing6730[[#This Row],[11-25 properties]]+TBL_Roofing6730[[#This Row],[2-10 properties]]</f>
        <v>1391.75</v>
      </c>
      <c r="L490" s="273"/>
      <c r="M490" s="274"/>
      <c r="N490" s="274"/>
      <c r="O490" s="274"/>
      <c r="P490" s="274"/>
      <c r="Q490" s="274"/>
      <c r="R490" s="274"/>
      <c r="S490" s="274"/>
      <c r="T490" s="274"/>
      <c r="U490" s="274"/>
      <c r="V490" s="274"/>
      <c r="W490" s="275"/>
    </row>
    <row r="491" spans="1:23" s="71" customFormat="1" ht="15" thickBot="1">
      <c r="A491" s="276" t="s">
        <v>837</v>
      </c>
      <c r="B491" s="277" t="s">
        <v>179</v>
      </c>
      <c r="C491" s="277"/>
      <c r="D491" s="277" t="s">
        <v>803</v>
      </c>
      <c r="E491" s="277" t="s">
        <v>835</v>
      </c>
      <c r="F491" s="513">
        <v>278.35000000000002</v>
      </c>
      <c r="G491" s="513">
        <v>278.35000000000002</v>
      </c>
      <c r="H491" s="513">
        <v>278.35000000000002</v>
      </c>
      <c r="I491" s="513">
        <v>278.35000000000002</v>
      </c>
      <c r="J491" s="513">
        <v>278.35000000000002</v>
      </c>
      <c r="K491" s="268">
        <f>TBL_Roofing6730[[#This Row],[Single property]]+TBL_Roofing6730[[#This Row],[51+ properties]]+TBL_Roofing6730[[#This Row],[26-50 properties]]+TBL_Roofing6730[[#This Row],[11-25 properties]]+TBL_Roofing6730[[#This Row],[2-10 properties]]</f>
        <v>1391.75</v>
      </c>
      <c r="L491" s="285"/>
      <c r="M491" s="286"/>
      <c r="N491" s="286"/>
      <c r="O491" s="286"/>
      <c r="P491" s="286"/>
      <c r="Q491" s="286"/>
      <c r="R491" s="286"/>
      <c r="S491" s="286"/>
      <c r="T491" s="286"/>
      <c r="U491" s="286"/>
      <c r="V491" s="286"/>
      <c r="W491" s="287"/>
    </row>
    <row r="492" spans="1:23" s="71" customFormat="1" ht="15" thickBot="1">
      <c r="A492" s="265" t="s">
        <v>837</v>
      </c>
      <c r="B492" s="266" t="s">
        <v>838</v>
      </c>
      <c r="C492" s="266"/>
      <c r="D492" s="266" t="s">
        <v>805</v>
      </c>
      <c r="E492" s="266" t="s">
        <v>834</v>
      </c>
      <c r="F492" s="511">
        <v>260.95</v>
      </c>
      <c r="G492" s="511">
        <v>260.95</v>
      </c>
      <c r="H492" s="511">
        <v>260.95</v>
      </c>
      <c r="I492" s="511">
        <v>260.95</v>
      </c>
      <c r="J492" s="511">
        <v>260.95</v>
      </c>
      <c r="K492" s="268">
        <f>TBL_Roofing6730[[#This Row],[Single property]]+TBL_Roofing6730[[#This Row],[51+ properties]]+TBL_Roofing6730[[#This Row],[26-50 properties]]+TBL_Roofing6730[[#This Row],[11-25 properties]]+TBL_Roofing6730[[#This Row],[2-10 properties]]</f>
        <v>1304.75</v>
      </c>
      <c r="L492" s="269"/>
      <c r="M492" s="267"/>
      <c r="N492" s="267"/>
      <c r="O492" s="267"/>
      <c r="P492" s="267"/>
      <c r="Q492" s="267"/>
      <c r="R492" s="267"/>
      <c r="S492" s="267"/>
      <c r="T492" s="267"/>
      <c r="U492" s="267"/>
      <c r="V492" s="267"/>
      <c r="W492" s="270"/>
    </row>
    <row r="493" spans="1:23" s="71" customFormat="1" ht="15" thickBot="1">
      <c r="A493" s="271" t="s">
        <v>837</v>
      </c>
      <c r="B493" s="272" t="s">
        <v>838</v>
      </c>
      <c r="C493" s="272"/>
      <c r="D493" s="272" t="s">
        <v>805</v>
      </c>
      <c r="E493" s="272" t="s">
        <v>835</v>
      </c>
      <c r="F493" s="512">
        <v>521.91</v>
      </c>
      <c r="G493" s="512">
        <v>521.91</v>
      </c>
      <c r="H493" s="512">
        <v>521.91</v>
      </c>
      <c r="I493" s="512">
        <v>521.91</v>
      </c>
      <c r="J493" s="512">
        <v>521.91</v>
      </c>
      <c r="K493" s="268">
        <f>TBL_Roofing6730[[#This Row],[Single property]]+TBL_Roofing6730[[#This Row],[51+ properties]]+TBL_Roofing6730[[#This Row],[26-50 properties]]+TBL_Roofing6730[[#This Row],[11-25 properties]]+TBL_Roofing6730[[#This Row],[2-10 properties]]</f>
        <v>2609.5499999999997</v>
      </c>
      <c r="L493" s="273"/>
      <c r="M493" s="274"/>
      <c r="N493" s="274"/>
      <c r="O493" s="274"/>
      <c r="P493" s="274"/>
      <c r="Q493" s="274"/>
      <c r="R493" s="274"/>
      <c r="S493" s="274"/>
      <c r="T493" s="274"/>
      <c r="U493" s="274"/>
      <c r="V493" s="274"/>
      <c r="W493" s="275"/>
    </row>
    <row r="494" spans="1:23" s="71" customFormat="1" ht="15" thickBot="1">
      <c r="A494" s="271" t="s">
        <v>837</v>
      </c>
      <c r="B494" s="272" t="s">
        <v>838</v>
      </c>
      <c r="C494" s="272"/>
      <c r="D494" s="272" t="s">
        <v>820</v>
      </c>
      <c r="E494" s="272" t="s">
        <v>834</v>
      </c>
      <c r="F494" s="512">
        <v>260.95</v>
      </c>
      <c r="G494" s="512">
        <v>260.95</v>
      </c>
      <c r="H494" s="512">
        <v>260.95</v>
      </c>
      <c r="I494" s="512">
        <v>260.95</v>
      </c>
      <c r="J494" s="512">
        <v>260.95</v>
      </c>
      <c r="K494" s="268">
        <f>TBL_Roofing6730[[#This Row],[Single property]]+TBL_Roofing6730[[#This Row],[51+ properties]]+TBL_Roofing6730[[#This Row],[26-50 properties]]+TBL_Roofing6730[[#This Row],[11-25 properties]]+TBL_Roofing6730[[#This Row],[2-10 properties]]</f>
        <v>1304.75</v>
      </c>
      <c r="L494" s="273"/>
      <c r="M494" s="274"/>
      <c r="N494" s="274"/>
      <c r="O494" s="274"/>
      <c r="P494" s="274"/>
      <c r="Q494" s="274"/>
      <c r="R494" s="274"/>
      <c r="S494" s="274"/>
      <c r="T494" s="274"/>
      <c r="U494" s="274"/>
      <c r="V494" s="274"/>
      <c r="W494" s="275"/>
    </row>
    <row r="495" spans="1:23" s="71" customFormat="1" ht="15" thickBot="1">
      <c r="A495" s="271" t="s">
        <v>837</v>
      </c>
      <c r="B495" s="272" t="s">
        <v>838</v>
      </c>
      <c r="C495" s="272"/>
      <c r="D495" s="272" t="s">
        <v>820</v>
      </c>
      <c r="E495" s="272" t="s">
        <v>835</v>
      </c>
      <c r="F495" s="512">
        <v>521.91</v>
      </c>
      <c r="G495" s="512">
        <v>521.91</v>
      </c>
      <c r="H495" s="512">
        <v>521.91</v>
      </c>
      <c r="I495" s="512">
        <v>521.91</v>
      </c>
      <c r="J495" s="512">
        <v>521.91</v>
      </c>
      <c r="K495" s="268">
        <f>TBL_Roofing6730[[#This Row],[Single property]]+TBL_Roofing6730[[#This Row],[51+ properties]]+TBL_Roofing6730[[#This Row],[26-50 properties]]+TBL_Roofing6730[[#This Row],[11-25 properties]]+TBL_Roofing6730[[#This Row],[2-10 properties]]</f>
        <v>2609.5499999999997</v>
      </c>
      <c r="L495" s="273"/>
      <c r="M495" s="274"/>
      <c r="N495" s="274"/>
      <c r="O495" s="274"/>
      <c r="P495" s="274"/>
      <c r="Q495" s="274"/>
      <c r="R495" s="274"/>
      <c r="S495" s="274"/>
      <c r="T495" s="274"/>
      <c r="U495" s="274"/>
      <c r="V495" s="274"/>
      <c r="W495" s="275"/>
    </row>
    <row r="496" spans="1:23" s="71" customFormat="1" ht="15" thickBot="1">
      <c r="A496" s="271" t="s">
        <v>837</v>
      </c>
      <c r="B496" s="272" t="s">
        <v>838</v>
      </c>
      <c r="C496" s="272"/>
      <c r="D496" s="272" t="s">
        <v>821</v>
      </c>
      <c r="E496" s="272" t="s">
        <v>834</v>
      </c>
      <c r="F496" s="512">
        <v>260.95</v>
      </c>
      <c r="G496" s="512">
        <v>260.95</v>
      </c>
      <c r="H496" s="512">
        <v>260.95</v>
      </c>
      <c r="I496" s="512">
        <v>260.95</v>
      </c>
      <c r="J496" s="512">
        <v>260.95</v>
      </c>
      <c r="K496" s="268">
        <f>TBL_Roofing6730[[#This Row],[Single property]]+TBL_Roofing6730[[#This Row],[51+ properties]]+TBL_Roofing6730[[#This Row],[26-50 properties]]+TBL_Roofing6730[[#This Row],[11-25 properties]]+TBL_Roofing6730[[#This Row],[2-10 properties]]</f>
        <v>1304.75</v>
      </c>
      <c r="L496" s="273"/>
      <c r="M496" s="274"/>
      <c r="N496" s="274"/>
      <c r="O496" s="274"/>
      <c r="P496" s="274"/>
      <c r="Q496" s="274"/>
      <c r="R496" s="274"/>
      <c r="S496" s="274"/>
      <c r="T496" s="274"/>
      <c r="U496" s="274"/>
      <c r="V496" s="274"/>
      <c r="W496" s="275"/>
    </row>
    <row r="497" spans="1:23" s="71" customFormat="1" ht="15" thickBot="1">
      <c r="A497" s="271" t="s">
        <v>837</v>
      </c>
      <c r="B497" s="272" t="s">
        <v>838</v>
      </c>
      <c r="C497" s="272"/>
      <c r="D497" s="272" t="s">
        <v>821</v>
      </c>
      <c r="E497" s="272" t="s">
        <v>835</v>
      </c>
      <c r="F497" s="512">
        <v>521.91</v>
      </c>
      <c r="G497" s="512">
        <v>521.91</v>
      </c>
      <c r="H497" s="512">
        <v>521.91</v>
      </c>
      <c r="I497" s="512">
        <v>521.91</v>
      </c>
      <c r="J497" s="512">
        <v>521.91</v>
      </c>
      <c r="K497" s="268">
        <f>TBL_Roofing6730[[#This Row],[Single property]]+TBL_Roofing6730[[#This Row],[51+ properties]]+TBL_Roofing6730[[#This Row],[26-50 properties]]+TBL_Roofing6730[[#This Row],[11-25 properties]]+TBL_Roofing6730[[#This Row],[2-10 properties]]</f>
        <v>2609.5499999999997</v>
      </c>
      <c r="L497" s="273"/>
      <c r="M497" s="274"/>
      <c r="N497" s="274"/>
      <c r="O497" s="274"/>
      <c r="P497" s="274"/>
      <c r="Q497" s="274"/>
      <c r="R497" s="274"/>
      <c r="S497" s="274"/>
      <c r="T497" s="274"/>
      <c r="U497" s="274"/>
      <c r="V497" s="274"/>
      <c r="W497" s="275"/>
    </row>
    <row r="498" spans="1:23" s="71" customFormat="1" ht="15" thickBot="1">
      <c r="A498" s="271" t="s">
        <v>837</v>
      </c>
      <c r="B498" s="272" t="s">
        <v>838</v>
      </c>
      <c r="C498" s="272"/>
      <c r="D498" s="272" t="s">
        <v>822</v>
      </c>
      <c r="E498" s="272" t="s">
        <v>834</v>
      </c>
      <c r="F498" s="512">
        <v>260.95</v>
      </c>
      <c r="G498" s="512">
        <v>260.95</v>
      </c>
      <c r="H498" s="512">
        <v>260.95</v>
      </c>
      <c r="I498" s="512">
        <v>260.95</v>
      </c>
      <c r="J498" s="512">
        <v>260.95</v>
      </c>
      <c r="K498" s="268">
        <f>TBL_Roofing6730[[#This Row],[Single property]]+TBL_Roofing6730[[#This Row],[51+ properties]]+TBL_Roofing6730[[#This Row],[26-50 properties]]+TBL_Roofing6730[[#This Row],[11-25 properties]]+TBL_Roofing6730[[#This Row],[2-10 properties]]</f>
        <v>1304.75</v>
      </c>
      <c r="L498" s="273"/>
      <c r="M498" s="274"/>
      <c r="N498" s="274"/>
      <c r="O498" s="274"/>
      <c r="P498" s="274"/>
      <c r="Q498" s="274"/>
      <c r="R498" s="274"/>
      <c r="S498" s="274"/>
      <c r="T498" s="274"/>
      <c r="U498" s="274"/>
      <c r="V498" s="274"/>
      <c r="W498" s="275"/>
    </row>
    <row r="499" spans="1:23" s="71" customFormat="1" ht="15" thickBot="1">
      <c r="A499" s="281" t="s">
        <v>837</v>
      </c>
      <c r="B499" s="282" t="s">
        <v>838</v>
      </c>
      <c r="C499" s="282"/>
      <c r="D499" s="282" t="s">
        <v>822</v>
      </c>
      <c r="E499" s="282" t="s">
        <v>835</v>
      </c>
      <c r="F499" s="514">
        <v>521.91</v>
      </c>
      <c r="G499" s="514">
        <v>521.91</v>
      </c>
      <c r="H499" s="514">
        <v>521.91</v>
      </c>
      <c r="I499" s="514">
        <v>521.91</v>
      </c>
      <c r="J499" s="514">
        <v>521.91</v>
      </c>
      <c r="K499" s="268">
        <f>TBL_Roofing6730[[#This Row],[Single property]]+TBL_Roofing6730[[#This Row],[51+ properties]]+TBL_Roofing6730[[#This Row],[26-50 properties]]+TBL_Roofing6730[[#This Row],[11-25 properties]]+TBL_Roofing6730[[#This Row],[2-10 properties]]</f>
        <v>2609.5499999999997</v>
      </c>
      <c r="L499" s="278"/>
      <c r="M499" s="279"/>
      <c r="N499" s="279"/>
      <c r="O499" s="279"/>
      <c r="P499" s="279"/>
      <c r="Q499" s="279"/>
      <c r="R499" s="279"/>
      <c r="S499" s="279"/>
      <c r="T499" s="279"/>
      <c r="U499" s="279"/>
      <c r="V499" s="279"/>
      <c r="W499" s="280"/>
    </row>
    <row r="500" spans="1:23" s="293" customFormat="1" ht="15" thickBot="1">
      <c r="A500" s="288" t="s">
        <v>839</v>
      </c>
      <c r="B500" s="289" t="s">
        <v>179</v>
      </c>
      <c r="C500" s="289"/>
      <c r="D500" s="290" t="s">
        <v>796</v>
      </c>
      <c r="E500" s="289" t="s">
        <v>840</v>
      </c>
      <c r="F500" s="516">
        <v>2000.65</v>
      </c>
      <c r="G500" s="516">
        <v>2000.65</v>
      </c>
      <c r="H500" s="516">
        <v>2000.65</v>
      </c>
      <c r="I500" s="516">
        <v>2000.65</v>
      </c>
      <c r="J500" s="516">
        <v>2000.65</v>
      </c>
      <c r="K500" s="268">
        <f>TBL_Roofing6730[[#This Row],[Single property]]+TBL_Roofing6730[[#This Row],[51+ properties]]+TBL_Roofing6730[[#This Row],[26-50 properties]]+TBL_Roofing6730[[#This Row],[11-25 properties]]+TBL_Roofing6730[[#This Row],[2-10 properties]]</f>
        <v>10003.25</v>
      </c>
      <c r="L500" s="291"/>
      <c r="M500" s="292"/>
      <c r="N500" s="292"/>
      <c r="O500" s="292"/>
      <c r="P500" s="292"/>
      <c r="Q500" s="292"/>
      <c r="R500" s="292"/>
      <c r="S500" s="292"/>
      <c r="T500" s="292"/>
      <c r="U500" s="292"/>
      <c r="V500" s="292"/>
      <c r="W500" s="292"/>
    </row>
    <row r="501" spans="1:23" s="293" customFormat="1" ht="15" thickBot="1">
      <c r="A501" s="288" t="s">
        <v>839</v>
      </c>
      <c r="B501" s="289" t="s">
        <v>179</v>
      </c>
      <c r="C501" s="289"/>
      <c r="D501" s="294" t="s">
        <v>796</v>
      </c>
      <c r="E501" s="289" t="s">
        <v>841</v>
      </c>
      <c r="F501" s="516">
        <v>4892.88</v>
      </c>
      <c r="G501" s="516">
        <v>4892.88</v>
      </c>
      <c r="H501" s="516">
        <v>4892.88</v>
      </c>
      <c r="I501" s="516">
        <v>4892.88</v>
      </c>
      <c r="J501" s="516">
        <v>4892.88</v>
      </c>
      <c r="K501" s="268">
        <f>TBL_Roofing6730[[#This Row],[Single property]]+TBL_Roofing6730[[#This Row],[51+ properties]]+TBL_Roofing6730[[#This Row],[26-50 properties]]+TBL_Roofing6730[[#This Row],[11-25 properties]]+TBL_Roofing6730[[#This Row],[2-10 properties]]</f>
        <v>24464.400000000001</v>
      </c>
      <c r="L501" s="291"/>
      <c r="M501" s="292"/>
      <c r="N501" s="292"/>
      <c r="O501" s="292"/>
      <c r="P501" s="292"/>
      <c r="Q501" s="292"/>
      <c r="R501" s="292"/>
      <c r="S501" s="292"/>
      <c r="T501" s="292"/>
      <c r="U501" s="292"/>
      <c r="V501" s="292"/>
      <c r="W501" s="292"/>
    </row>
    <row r="502" spans="1:23" s="293" customFormat="1" ht="15" thickBot="1">
      <c r="A502" s="288" t="s">
        <v>839</v>
      </c>
      <c r="B502" s="289" t="s">
        <v>179</v>
      </c>
      <c r="C502" s="289"/>
      <c r="D502" s="294" t="s">
        <v>796</v>
      </c>
      <c r="E502" s="289" t="s">
        <v>842</v>
      </c>
      <c r="F502" s="516">
        <v>9568.2999999999993</v>
      </c>
      <c r="G502" s="516">
        <v>9568.2999999999993</v>
      </c>
      <c r="H502" s="516">
        <v>9568.2999999999993</v>
      </c>
      <c r="I502" s="516">
        <v>9568.2999999999993</v>
      </c>
      <c r="J502" s="516">
        <v>9568.2999999999993</v>
      </c>
      <c r="K502" s="268">
        <f>TBL_Roofing6730[[#This Row],[Single property]]+TBL_Roofing6730[[#This Row],[51+ properties]]+TBL_Roofing6730[[#This Row],[26-50 properties]]+TBL_Roofing6730[[#This Row],[11-25 properties]]+TBL_Roofing6730[[#This Row],[2-10 properties]]</f>
        <v>47841.5</v>
      </c>
      <c r="L502" s="291"/>
      <c r="M502" s="292"/>
      <c r="N502" s="292"/>
      <c r="O502" s="292"/>
      <c r="P502" s="292"/>
      <c r="Q502" s="292"/>
      <c r="R502" s="292"/>
      <c r="S502" s="292"/>
      <c r="T502" s="292"/>
      <c r="U502" s="292"/>
      <c r="V502" s="292"/>
      <c r="W502" s="292"/>
    </row>
    <row r="503" spans="1:23" s="293" customFormat="1" ht="15" thickBot="1">
      <c r="A503" s="288" t="s">
        <v>839</v>
      </c>
      <c r="B503" s="289" t="s">
        <v>179</v>
      </c>
      <c r="C503" s="289"/>
      <c r="D503" s="294" t="s">
        <v>796</v>
      </c>
      <c r="E503" s="289" t="s">
        <v>843</v>
      </c>
      <c r="F503" s="516">
        <v>13700.07</v>
      </c>
      <c r="G503" s="516">
        <v>13700.07</v>
      </c>
      <c r="H503" s="516">
        <v>13700.07</v>
      </c>
      <c r="I503" s="516">
        <v>13700.07</v>
      </c>
      <c r="J503" s="516">
        <v>13700.07</v>
      </c>
      <c r="K503" s="268">
        <f>TBL_Roofing6730[[#This Row],[Single property]]+TBL_Roofing6730[[#This Row],[51+ properties]]+TBL_Roofing6730[[#This Row],[26-50 properties]]+TBL_Roofing6730[[#This Row],[11-25 properties]]+TBL_Roofing6730[[#This Row],[2-10 properties]]</f>
        <v>68500.350000000006</v>
      </c>
      <c r="L503" s="291"/>
      <c r="M503" s="292"/>
      <c r="N503" s="292"/>
      <c r="O503" s="292"/>
      <c r="P503" s="292"/>
      <c r="Q503" s="292"/>
      <c r="R503" s="292"/>
      <c r="S503" s="292"/>
      <c r="T503" s="292"/>
      <c r="U503" s="292"/>
      <c r="V503" s="292"/>
      <c r="W503" s="292"/>
    </row>
    <row r="504" spans="1:23" s="297" customFormat="1">
      <c r="A504" s="288" t="s">
        <v>839</v>
      </c>
      <c r="B504" s="289" t="s">
        <v>179</v>
      </c>
      <c r="C504" s="289"/>
      <c r="D504" s="289" t="s">
        <v>796</v>
      </c>
      <c r="E504" s="289" t="s">
        <v>844</v>
      </c>
      <c r="F504" s="517">
        <v>17396.91</v>
      </c>
      <c r="G504" s="517">
        <v>17396.91</v>
      </c>
      <c r="H504" s="517">
        <v>17396.91</v>
      </c>
      <c r="I504" s="517">
        <v>17396.91</v>
      </c>
      <c r="J504" s="517">
        <v>17396.91</v>
      </c>
      <c r="K504" s="268">
        <f>TBL_Roofing6730[[#This Row],[Single property]]+TBL_Roofing6730[[#This Row],[51+ properties]]+TBL_Roofing6730[[#This Row],[26-50 properties]]+TBL_Roofing6730[[#This Row],[11-25 properties]]+TBL_Roofing6730[[#This Row],[2-10 properties]]</f>
        <v>86984.55</v>
      </c>
      <c r="L504" s="295"/>
      <c r="M504" s="296"/>
      <c r="N504" s="296"/>
      <c r="O504" s="296"/>
      <c r="P504" s="296"/>
      <c r="Q504" s="296"/>
      <c r="R504" s="296"/>
      <c r="S504" s="296"/>
      <c r="T504" s="296"/>
      <c r="U504" s="296"/>
      <c r="V504" s="296"/>
      <c r="W504" s="296"/>
    </row>
    <row r="505" spans="1:23" ht="15" thickBot="1">
      <c r="A505" s="70"/>
      <c r="B505" s="70"/>
      <c r="C505" s="70"/>
      <c r="D505" s="70"/>
      <c r="E505" s="70"/>
      <c r="F505" s="70"/>
      <c r="G505" s="70"/>
      <c r="H505" s="70"/>
      <c r="I505" s="70"/>
      <c r="J505" s="70"/>
      <c r="K505" s="69"/>
    </row>
    <row r="506" spans="1:23" ht="15" thickBot="1">
      <c r="A506" s="70"/>
      <c r="B506" s="70"/>
      <c r="C506" s="70"/>
      <c r="D506" s="70"/>
      <c r="E506" s="70"/>
      <c r="F506" s="70"/>
      <c r="G506" s="70"/>
      <c r="H506" s="70"/>
      <c r="I506" s="70"/>
      <c r="J506" s="73" t="s">
        <v>845</v>
      </c>
      <c r="K506" s="419">
        <f>SUM(K4:K505)</f>
        <v>30146077.550000019</v>
      </c>
    </row>
  </sheetData>
  <protectedRanges>
    <protectedRange sqref="F4:J503" name="Data"/>
  </protectedRanges>
  <conditionalFormatting sqref="H1:H8 H284:H288 H69:H73 H79:H98 H129:H143 H294:H308 H344:H358 H119:H123 H219:H223 H334:H338 H104:H108 H154:H158 H319:H323 H464:H1048576">
    <cfRule type="expression" dxfId="1153" priority="558">
      <formula>INDIRECT("X"&amp;ROW())="Done"</formula>
    </cfRule>
    <cfRule type="expression" dxfId="1152" priority="559">
      <formula>INDIRECT("X"&amp;ROW())="Add"</formula>
    </cfRule>
  </conditionalFormatting>
  <conditionalFormatting sqref="G1:G8 G284:G288 G69:G73 G79:G98 G129:G143 G294:G308 G344:G358 G119:G123 G219:G223 G334:G338 G104:G108 G154:G158 G319:G323 G464:G1048576">
    <cfRule type="expression" dxfId="1151" priority="560">
      <formula>INDIRECT("w"&amp;ROW())="Done"</formula>
    </cfRule>
    <cfRule type="expression" dxfId="1150" priority="561">
      <formula>INDIRECT("W"&amp;ROW())="Add"</formula>
    </cfRule>
  </conditionalFormatting>
  <conditionalFormatting sqref="F1:F8 F284:F288 F69:F73 F79:F98 F129:F143 F294:F308 F344:F358 F119:F123 F219:F223 F334:F338 F104:F108 F154:F158 F319:F323 F464:F1048576">
    <cfRule type="expression" dxfId="1149" priority="562">
      <formula>INDIRECT("V"&amp;ROW())="Done"</formula>
    </cfRule>
    <cfRule type="expression" dxfId="1148" priority="563">
      <formula>INDIRECT("V"&amp;ROW())="Add"</formula>
    </cfRule>
  </conditionalFormatting>
  <conditionalFormatting sqref="I1:I8 I284:I288 I69:I73 I79:I98 I129:I143 I294:I308 I344:I358 I119:I123 I219:I223 I334:I338 I510:I1048576 I104:I108 I154:I158 I319:I323 I464:I508">
    <cfRule type="expression" dxfId="1147" priority="556">
      <formula>INDIRECT("Y"&amp;ROW())="Done"</formula>
    </cfRule>
    <cfRule type="expression" dxfId="1146" priority="557">
      <formula>INDIRECT("Y"&amp;ROW())="Add"</formula>
    </cfRule>
  </conditionalFormatting>
  <conditionalFormatting sqref="J507:J1048576 J1:J8 J284:J288 J69:J73 J79:J98 J129:J143 J294:J308 J344:J358 J119:J123 J219:J223 J334:J338 J104:J108 J154:J158 J319:J323 J464:J505">
    <cfRule type="expression" dxfId="1145" priority="554">
      <formula>INDIRECT("Z"&amp;ROW())="Done"</formula>
    </cfRule>
    <cfRule type="expression" dxfId="1144" priority="555">
      <formula>INDIRECT("Z"&amp;ROW())="Add"</formula>
    </cfRule>
  </conditionalFormatting>
  <conditionalFormatting sqref="F507:K508 F506:I506 F1:K4 F284:J288 F69:J73 F79:J98 F129:J143 F294:J308 F344:J358 F119:J123 F219:J223 F334:J338 F510:K1048576 F509:H509 J509:K509 F104:J108 F154:J158 F319:J323 F505:K505 F464:J504 F5:J8 K5:K504">
    <cfRule type="expression" dxfId="1143" priority="553">
      <formula>INDIRECT("AA"&amp;ROW())="Shade"</formula>
    </cfRule>
  </conditionalFormatting>
  <conditionalFormatting sqref="J506">
    <cfRule type="expression" dxfId="1142" priority="551">
      <formula>INDIRECT("T"&amp;ROW())="Done"</formula>
    </cfRule>
    <cfRule type="expression" dxfId="1141" priority="552">
      <formula>INDIRECT("T"&amp;ROW())="Add"</formula>
    </cfRule>
  </conditionalFormatting>
  <conditionalFormatting sqref="H9:H13">
    <cfRule type="expression" dxfId="1140" priority="545">
      <formula>INDIRECT("X"&amp;ROW())="Done"</formula>
    </cfRule>
    <cfRule type="expression" dxfId="1139" priority="546">
      <formula>INDIRECT("X"&amp;ROW())="Add"</formula>
    </cfRule>
  </conditionalFormatting>
  <conditionalFormatting sqref="G9:G13">
    <cfRule type="expression" dxfId="1138" priority="547">
      <formula>INDIRECT("w"&amp;ROW())="Done"</formula>
    </cfRule>
    <cfRule type="expression" dxfId="1137" priority="548">
      <formula>INDIRECT("W"&amp;ROW())="Add"</formula>
    </cfRule>
  </conditionalFormatting>
  <conditionalFormatting sqref="F9:F13">
    <cfRule type="expression" dxfId="1136" priority="549">
      <formula>INDIRECT("V"&amp;ROW())="Done"</formula>
    </cfRule>
    <cfRule type="expression" dxfId="1135" priority="550">
      <formula>INDIRECT("V"&amp;ROW())="Add"</formula>
    </cfRule>
  </conditionalFormatting>
  <conditionalFormatting sqref="I9:I13">
    <cfRule type="expression" dxfId="1134" priority="543">
      <formula>INDIRECT("Y"&amp;ROW())="Done"</formula>
    </cfRule>
    <cfRule type="expression" dxfId="1133" priority="544">
      <formula>INDIRECT("Y"&amp;ROW())="Add"</formula>
    </cfRule>
  </conditionalFormatting>
  <conditionalFormatting sqref="J9:J13">
    <cfRule type="expression" dxfId="1132" priority="541">
      <formula>INDIRECT("Z"&amp;ROW())="Done"</formula>
    </cfRule>
    <cfRule type="expression" dxfId="1131" priority="542">
      <formula>INDIRECT("Z"&amp;ROW())="Add"</formula>
    </cfRule>
  </conditionalFormatting>
  <conditionalFormatting sqref="F9:J13">
    <cfRule type="expression" dxfId="1130" priority="540">
      <formula>INDIRECT("AA"&amp;ROW())="Shade"</formula>
    </cfRule>
  </conditionalFormatting>
  <conditionalFormatting sqref="H14:H18">
    <cfRule type="expression" dxfId="1129" priority="534">
      <formula>INDIRECT("X"&amp;ROW())="Done"</formula>
    </cfRule>
    <cfRule type="expression" dxfId="1128" priority="535">
      <formula>INDIRECT("X"&amp;ROW())="Add"</formula>
    </cfRule>
  </conditionalFormatting>
  <conditionalFormatting sqref="G14:G18">
    <cfRule type="expression" dxfId="1127" priority="536">
      <formula>INDIRECT("w"&amp;ROW())="Done"</formula>
    </cfRule>
    <cfRule type="expression" dxfId="1126" priority="537">
      <formula>INDIRECT("W"&amp;ROW())="Add"</formula>
    </cfRule>
  </conditionalFormatting>
  <conditionalFormatting sqref="F14:F18">
    <cfRule type="expression" dxfId="1125" priority="538">
      <formula>INDIRECT("V"&amp;ROW())="Done"</formula>
    </cfRule>
    <cfRule type="expression" dxfId="1124" priority="539">
      <formula>INDIRECT("V"&amp;ROW())="Add"</formula>
    </cfRule>
  </conditionalFormatting>
  <conditionalFormatting sqref="I14:I18">
    <cfRule type="expression" dxfId="1123" priority="532">
      <formula>INDIRECT("Y"&amp;ROW())="Done"</formula>
    </cfRule>
    <cfRule type="expression" dxfId="1122" priority="533">
      <formula>INDIRECT("Y"&amp;ROW())="Add"</formula>
    </cfRule>
  </conditionalFormatting>
  <conditionalFormatting sqref="J14:J18">
    <cfRule type="expression" dxfId="1121" priority="530">
      <formula>INDIRECT("Z"&amp;ROW())="Done"</formula>
    </cfRule>
    <cfRule type="expression" dxfId="1120" priority="531">
      <formula>INDIRECT("Z"&amp;ROW())="Add"</formula>
    </cfRule>
  </conditionalFormatting>
  <conditionalFormatting sqref="F14:J18">
    <cfRule type="expression" dxfId="1119" priority="529">
      <formula>INDIRECT("AA"&amp;ROW())="Shade"</formula>
    </cfRule>
  </conditionalFormatting>
  <conditionalFormatting sqref="H224:H233">
    <cfRule type="expression" dxfId="1118" priority="523">
      <formula>INDIRECT("X"&amp;ROW())="Done"</formula>
    </cfRule>
    <cfRule type="expression" dxfId="1117" priority="524">
      <formula>INDIRECT("X"&amp;ROW())="Add"</formula>
    </cfRule>
  </conditionalFormatting>
  <conditionalFormatting sqref="G224:G233">
    <cfRule type="expression" dxfId="1116" priority="525">
      <formula>INDIRECT("w"&amp;ROW())="Done"</formula>
    </cfRule>
    <cfRule type="expression" dxfId="1115" priority="526">
      <formula>INDIRECT("W"&amp;ROW())="Add"</formula>
    </cfRule>
  </conditionalFormatting>
  <conditionalFormatting sqref="F224:F233">
    <cfRule type="expression" dxfId="1114" priority="527">
      <formula>INDIRECT("V"&amp;ROW())="Done"</formula>
    </cfRule>
    <cfRule type="expression" dxfId="1113" priority="528">
      <formula>INDIRECT("V"&amp;ROW())="Add"</formula>
    </cfRule>
  </conditionalFormatting>
  <conditionalFormatting sqref="I224:I233">
    <cfRule type="expression" dxfId="1112" priority="521">
      <formula>INDIRECT("Y"&amp;ROW())="Done"</formula>
    </cfRule>
    <cfRule type="expression" dxfId="1111" priority="522">
      <formula>INDIRECT("Y"&amp;ROW())="Add"</formula>
    </cfRule>
  </conditionalFormatting>
  <conditionalFormatting sqref="J224:J233">
    <cfRule type="expression" dxfId="1110" priority="519">
      <formula>INDIRECT("Z"&amp;ROW())="Done"</formula>
    </cfRule>
    <cfRule type="expression" dxfId="1109" priority="520">
      <formula>INDIRECT("Z"&amp;ROW())="Add"</formula>
    </cfRule>
  </conditionalFormatting>
  <conditionalFormatting sqref="F224:J233">
    <cfRule type="expression" dxfId="1108" priority="518">
      <formula>INDIRECT("AA"&amp;ROW())="Shade"</formula>
    </cfRule>
  </conditionalFormatting>
  <conditionalFormatting sqref="H24:H48 H54:H58">
    <cfRule type="expression" dxfId="1107" priority="512">
      <formula>INDIRECT("X"&amp;ROW())="Done"</formula>
    </cfRule>
    <cfRule type="expression" dxfId="1106" priority="513">
      <formula>INDIRECT("X"&amp;ROW())="Add"</formula>
    </cfRule>
  </conditionalFormatting>
  <conditionalFormatting sqref="G24:G48 G54:G58">
    <cfRule type="expression" dxfId="1105" priority="514">
      <formula>INDIRECT("w"&amp;ROW())="Done"</formula>
    </cfRule>
    <cfRule type="expression" dxfId="1104" priority="515">
      <formula>INDIRECT("W"&amp;ROW())="Add"</formula>
    </cfRule>
  </conditionalFormatting>
  <conditionalFormatting sqref="F24:F48 F54:F58">
    <cfRule type="expression" dxfId="1103" priority="516">
      <formula>INDIRECT("V"&amp;ROW())="Done"</formula>
    </cfRule>
    <cfRule type="expression" dxfId="1102" priority="517">
      <formula>INDIRECT("V"&amp;ROW())="Add"</formula>
    </cfRule>
  </conditionalFormatting>
  <conditionalFormatting sqref="I24:I48 I54:I58">
    <cfRule type="expression" dxfId="1101" priority="510">
      <formula>INDIRECT("Y"&amp;ROW())="Done"</formula>
    </cfRule>
    <cfRule type="expression" dxfId="1100" priority="511">
      <formula>INDIRECT("Y"&amp;ROW())="Add"</formula>
    </cfRule>
  </conditionalFormatting>
  <conditionalFormatting sqref="J24:J48 J54:J58">
    <cfRule type="expression" dxfId="1099" priority="508">
      <formula>INDIRECT("Z"&amp;ROW())="Done"</formula>
    </cfRule>
    <cfRule type="expression" dxfId="1098" priority="509">
      <formula>INDIRECT("Z"&amp;ROW())="Add"</formula>
    </cfRule>
  </conditionalFormatting>
  <conditionalFormatting sqref="F24:J48 F54:J58">
    <cfRule type="expression" dxfId="1097" priority="507">
      <formula>INDIRECT("AA"&amp;ROW())="Shade"</formula>
    </cfRule>
  </conditionalFormatting>
  <conditionalFormatting sqref="H234:H238 H244:H263 H269:H273">
    <cfRule type="expression" dxfId="1096" priority="501">
      <formula>INDIRECT("X"&amp;ROW())="Done"</formula>
    </cfRule>
    <cfRule type="expression" dxfId="1095" priority="502">
      <formula>INDIRECT("X"&amp;ROW())="Add"</formula>
    </cfRule>
  </conditionalFormatting>
  <conditionalFormatting sqref="G234:G238 G244:G263 G269:G273">
    <cfRule type="expression" dxfId="1094" priority="503">
      <formula>INDIRECT("w"&amp;ROW())="Done"</formula>
    </cfRule>
    <cfRule type="expression" dxfId="1093" priority="504">
      <formula>INDIRECT("W"&amp;ROW())="Add"</formula>
    </cfRule>
  </conditionalFormatting>
  <conditionalFormatting sqref="F234:F238 F244:F263 F269:F273">
    <cfRule type="expression" dxfId="1092" priority="505">
      <formula>INDIRECT("V"&amp;ROW())="Done"</formula>
    </cfRule>
    <cfRule type="expression" dxfId="1091" priority="506">
      <formula>INDIRECT("V"&amp;ROW())="Add"</formula>
    </cfRule>
  </conditionalFormatting>
  <conditionalFormatting sqref="I234:I238 I244:I263 I269:I273">
    <cfRule type="expression" dxfId="1090" priority="499">
      <formula>INDIRECT("Y"&amp;ROW())="Done"</formula>
    </cfRule>
    <cfRule type="expression" dxfId="1089" priority="500">
      <formula>INDIRECT("Y"&amp;ROW())="Add"</formula>
    </cfRule>
  </conditionalFormatting>
  <conditionalFormatting sqref="J234:J238 J244:J263 J269:J273">
    <cfRule type="expression" dxfId="1088" priority="497">
      <formula>INDIRECT("Z"&amp;ROW())="Done"</formula>
    </cfRule>
    <cfRule type="expression" dxfId="1087" priority="498">
      <formula>INDIRECT("Z"&amp;ROW())="Add"</formula>
    </cfRule>
  </conditionalFormatting>
  <conditionalFormatting sqref="F234:J238 F244:J263 F269:J273">
    <cfRule type="expression" dxfId="1086" priority="496">
      <formula>INDIRECT("AA"&amp;ROW())="Shade"</formula>
    </cfRule>
  </conditionalFormatting>
  <conditionalFormatting sqref="H19:H23">
    <cfRule type="expression" dxfId="1085" priority="490">
      <formula>INDIRECT("X"&amp;ROW())="Done"</formula>
    </cfRule>
    <cfRule type="expression" dxfId="1084" priority="491">
      <formula>INDIRECT("X"&amp;ROW())="Add"</formula>
    </cfRule>
  </conditionalFormatting>
  <conditionalFormatting sqref="G19:G23">
    <cfRule type="expression" dxfId="1083" priority="492">
      <formula>INDIRECT("w"&amp;ROW())="Done"</formula>
    </cfRule>
    <cfRule type="expression" dxfId="1082" priority="493">
      <formula>INDIRECT("W"&amp;ROW())="Add"</formula>
    </cfRule>
  </conditionalFormatting>
  <conditionalFormatting sqref="F19:F23">
    <cfRule type="expression" dxfId="1081" priority="494">
      <formula>INDIRECT("V"&amp;ROW())="Done"</formula>
    </cfRule>
    <cfRule type="expression" dxfId="1080" priority="495">
      <formula>INDIRECT("V"&amp;ROW())="Add"</formula>
    </cfRule>
  </conditionalFormatting>
  <conditionalFormatting sqref="I19:I23">
    <cfRule type="expression" dxfId="1079" priority="488">
      <formula>INDIRECT("Y"&amp;ROW())="Done"</formula>
    </cfRule>
    <cfRule type="expression" dxfId="1078" priority="489">
      <formula>INDIRECT("Y"&amp;ROW())="Add"</formula>
    </cfRule>
  </conditionalFormatting>
  <conditionalFormatting sqref="J19:J23">
    <cfRule type="expression" dxfId="1077" priority="486">
      <formula>INDIRECT("Z"&amp;ROW())="Done"</formula>
    </cfRule>
    <cfRule type="expression" dxfId="1076" priority="487">
      <formula>INDIRECT("Z"&amp;ROW())="Add"</formula>
    </cfRule>
  </conditionalFormatting>
  <conditionalFormatting sqref="F19:J23">
    <cfRule type="expression" dxfId="1075" priority="485">
      <formula>INDIRECT("AA"&amp;ROW())="Shade"</formula>
    </cfRule>
  </conditionalFormatting>
  <conditionalFormatting sqref="H74:H78">
    <cfRule type="expression" dxfId="1074" priority="479">
      <formula>INDIRECT("X"&amp;ROW())="Done"</formula>
    </cfRule>
    <cfRule type="expression" dxfId="1073" priority="480">
      <formula>INDIRECT("X"&amp;ROW())="Add"</formula>
    </cfRule>
  </conditionalFormatting>
  <conditionalFormatting sqref="G74:G78">
    <cfRule type="expression" dxfId="1072" priority="481">
      <formula>INDIRECT("w"&amp;ROW())="Done"</formula>
    </cfRule>
    <cfRule type="expression" dxfId="1071" priority="482">
      <formula>INDIRECT("W"&amp;ROW())="Add"</formula>
    </cfRule>
  </conditionalFormatting>
  <conditionalFormatting sqref="F74:F78">
    <cfRule type="expression" dxfId="1070" priority="483">
      <formula>INDIRECT("V"&amp;ROW())="Done"</formula>
    </cfRule>
    <cfRule type="expression" dxfId="1069" priority="484">
      <formula>INDIRECT("V"&amp;ROW())="Add"</formula>
    </cfRule>
  </conditionalFormatting>
  <conditionalFormatting sqref="I74:I78">
    <cfRule type="expression" dxfId="1068" priority="477">
      <formula>INDIRECT("Y"&amp;ROW())="Done"</formula>
    </cfRule>
    <cfRule type="expression" dxfId="1067" priority="478">
      <formula>INDIRECT("Y"&amp;ROW())="Add"</formula>
    </cfRule>
  </conditionalFormatting>
  <conditionalFormatting sqref="J74:J78">
    <cfRule type="expression" dxfId="1066" priority="475">
      <formula>INDIRECT("Z"&amp;ROW())="Done"</formula>
    </cfRule>
    <cfRule type="expression" dxfId="1065" priority="476">
      <formula>INDIRECT("Z"&amp;ROW())="Add"</formula>
    </cfRule>
  </conditionalFormatting>
  <conditionalFormatting sqref="F74:J78">
    <cfRule type="expression" dxfId="1064" priority="474">
      <formula>INDIRECT("AA"&amp;ROW())="Shade"</formula>
    </cfRule>
  </conditionalFormatting>
  <conditionalFormatting sqref="H124:H128">
    <cfRule type="expression" dxfId="1063" priority="468">
      <formula>INDIRECT("X"&amp;ROW())="Done"</formula>
    </cfRule>
    <cfRule type="expression" dxfId="1062" priority="469">
      <formula>INDIRECT("X"&amp;ROW())="Add"</formula>
    </cfRule>
  </conditionalFormatting>
  <conditionalFormatting sqref="G124:G128">
    <cfRule type="expression" dxfId="1061" priority="470">
      <formula>INDIRECT("w"&amp;ROW())="Done"</formula>
    </cfRule>
    <cfRule type="expression" dxfId="1060" priority="471">
      <formula>INDIRECT("W"&amp;ROW())="Add"</formula>
    </cfRule>
  </conditionalFormatting>
  <conditionalFormatting sqref="F124:F128">
    <cfRule type="expression" dxfId="1059" priority="472">
      <formula>INDIRECT("V"&amp;ROW())="Done"</formula>
    </cfRule>
    <cfRule type="expression" dxfId="1058" priority="473">
      <formula>INDIRECT("V"&amp;ROW())="Add"</formula>
    </cfRule>
  </conditionalFormatting>
  <conditionalFormatting sqref="I124:I128">
    <cfRule type="expression" dxfId="1057" priority="466">
      <formula>INDIRECT("Y"&amp;ROW())="Done"</formula>
    </cfRule>
    <cfRule type="expression" dxfId="1056" priority="467">
      <formula>INDIRECT("Y"&amp;ROW())="Add"</formula>
    </cfRule>
  </conditionalFormatting>
  <conditionalFormatting sqref="J124:J128">
    <cfRule type="expression" dxfId="1055" priority="464">
      <formula>INDIRECT("Z"&amp;ROW())="Done"</formula>
    </cfRule>
    <cfRule type="expression" dxfId="1054" priority="465">
      <formula>INDIRECT("Z"&amp;ROW())="Add"</formula>
    </cfRule>
  </conditionalFormatting>
  <conditionalFormatting sqref="F124:J128">
    <cfRule type="expression" dxfId="1053" priority="463">
      <formula>INDIRECT("AA"&amp;ROW())="Shade"</formula>
    </cfRule>
  </conditionalFormatting>
  <conditionalFormatting sqref="H239:H243">
    <cfRule type="expression" dxfId="1052" priority="457">
      <formula>INDIRECT("X"&amp;ROW())="Done"</formula>
    </cfRule>
    <cfRule type="expression" dxfId="1051" priority="458">
      <formula>INDIRECT("X"&amp;ROW())="Add"</formula>
    </cfRule>
  </conditionalFormatting>
  <conditionalFormatting sqref="G239:G243">
    <cfRule type="expression" dxfId="1050" priority="459">
      <formula>INDIRECT("w"&amp;ROW())="Done"</formula>
    </cfRule>
    <cfRule type="expression" dxfId="1049" priority="460">
      <formula>INDIRECT("W"&amp;ROW())="Add"</formula>
    </cfRule>
  </conditionalFormatting>
  <conditionalFormatting sqref="F239:F243">
    <cfRule type="expression" dxfId="1048" priority="461">
      <formula>INDIRECT("V"&amp;ROW())="Done"</formula>
    </cfRule>
    <cfRule type="expression" dxfId="1047" priority="462">
      <formula>INDIRECT("V"&amp;ROW())="Add"</formula>
    </cfRule>
  </conditionalFormatting>
  <conditionalFormatting sqref="I239:I243">
    <cfRule type="expression" dxfId="1046" priority="455">
      <formula>INDIRECT("Y"&amp;ROW())="Done"</formula>
    </cfRule>
    <cfRule type="expression" dxfId="1045" priority="456">
      <formula>INDIRECT("Y"&amp;ROW())="Add"</formula>
    </cfRule>
  </conditionalFormatting>
  <conditionalFormatting sqref="J239:J243">
    <cfRule type="expression" dxfId="1044" priority="453">
      <formula>INDIRECT("Z"&amp;ROW())="Done"</formula>
    </cfRule>
    <cfRule type="expression" dxfId="1043" priority="454">
      <formula>INDIRECT("Z"&amp;ROW())="Add"</formula>
    </cfRule>
  </conditionalFormatting>
  <conditionalFormatting sqref="F239:J243">
    <cfRule type="expression" dxfId="1042" priority="452">
      <formula>INDIRECT("AA"&amp;ROW())="Shade"</formula>
    </cfRule>
  </conditionalFormatting>
  <conditionalFormatting sqref="H289:H293">
    <cfRule type="expression" dxfId="1041" priority="446">
      <formula>INDIRECT("X"&amp;ROW())="Done"</formula>
    </cfRule>
    <cfRule type="expression" dxfId="1040" priority="447">
      <formula>INDIRECT("X"&amp;ROW())="Add"</formula>
    </cfRule>
  </conditionalFormatting>
  <conditionalFormatting sqref="G289:G293">
    <cfRule type="expression" dxfId="1039" priority="448">
      <formula>INDIRECT("w"&amp;ROW())="Done"</formula>
    </cfRule>
    <cfRule type="expression" dxfId="1038" priority="449">
      <formula>INDIRECT("W"&amp;ROW())="Add"</formula>
    </cfRule>
  </conditionalFormatting>
  <conditionalFormatting sqref="F289:F293">
    <cfRule type="expression" dxfId="1037" priority="450">
      <formula>INDIRECT("V"&amp;ROW())="Done"</formula>
    </cfRule>
    <cfRule type="expression" dxfId="1036" priority="451">
      <formula>INDIRECT("V"&amp;ROW())="Add"</formula>
    </cfRule>
  </conditionalFormatting>
  <conditionalFormatting sqref="I289:I293">
    <cfRule type="expression" dxfId="1035" priority="444">
      <formula>INDIRECT("Y"&amp;ROW())="Done"</formula>
    </cfRule>
    <cfRule type="expression" dxfId="1034" priority="445">
      <formula>INDIRECT("Y"&amp;ROW())="Add"</formula>
    </cfRule>
  </conditionalFormatting>
  <conditionalFormatting sqref="J289:J293">
    <cfRule type="expression" dxfId="1033" priority="442">
      <formula>INDIRECT("Z"&amp;ROW())="Done"</formula>
    </cfRule>
    <cfRule type="expression" dxfId="1032" priority="443">
      <formula>INDIRECT("Z"&amp;ROW())="Add"</formula>
    </cfRule>
  </conditionalFormatting>
  <conditionalFormatting sqref="F289:J293">
    <cfRule type="expression" dxfId="1031" priority="441">
      <formula>INDIRECT("AA"&amp;ROW())="Shade"</formula>
    </cfRule>
  </conditionalFormatting>
  <conditionalFormatting sqref="H339:H343">
    <cfRule type="expression" dxfId="1030" priority="435">
      <formula>INDIRECT("X"&amp;ROW())="Done"</formula>
    </cfRule>
    <cfRule type="expression" dxfId="1029" priority="436">
      <formula>INDIRECT("X"&amp;ROW())="Add"</formula>
    </cfRule>
  </conditionalFormatting>
  <conditionalFormatting sqref="G339:G343">
    <cfRule type="expression" dxfId="1028" priority="437">
      <formula>INDIRECT("w"&amp;ROW())="Done"</formula>
    </cfRule>
    <cfRule type="expression" dxfId="1027" priority="438">
      <formula>INDIRECT("W"&amp;ROW())="Add"</formula>
    </cfRule>
  </conditionalFormatting>
  <conditionalFormatting sqref="F339:F343">
    <cfRule type="expression" dxfId="1026" priority="439">
      <formula>INDIRECT("V"&amp;ROW())="Done"</formula>
    </cfRule>
    <cfRule type="expression" dxfId="1025" priority="440">
      <formula>INDIRECT("V"&amp;ROW())="Add"</formula>
    </cfRule>
  </conditionalFormatting>
  <conditionalFormatting sqref="I339:I343">
    <cfRule type="expression" dxfId="1024" priority="433">
      <formula>INDIRECT("Y"&amp;ROW())="Done"</formula>
    </cfRule>
    <cfRule type="expression" dxfId="1023" priority="434">
      <formula>INDIRECT("Y"&amp;ROW())="Add"</formula>
    </cfRule>
  </conditionalFormatting>
  <conditionalFormatting sqref="J339:J343">
    <cfRule type="expression" dxfId="1022" priority="431">
      <formula>INDIRECT("Z"&amp;ROW())="Done"</formula>
    </cfRule>
    <cfRule type="expression" dxfId="1021" priority="432">
      <formula>INDIRECT("Z"&amp;ROW())="Add"</formula>
    </cfRule>
  </conditionalFormatting>
  <conditionalFormatting sqref="F339:J343">
    <cfRule type="expression" dxfId="1020" priority="430">
      <formula>INDIRECT("AA"&amp;ROW())="Shade"</formula>
    </cfRule>
  </conditionalFormatting>
  <conditionalFormatting sqref="H59:H63">
    <cfRule type="expression" dxfId="1019" priority="424">
      <formula>INDIRECT("X"&amp;ROW())="Done"</formula>
    </cfRule>
    <cfRule type="expression" dxfId="1018" priority="425">
      <formula>INDIRECT("X"&amp;ROW())="Add"</formula>
    </cfRule>
  </conditionalFormatting>
  <conditionalFormatting sqref="G59:G63">
    <cfRule type="expression" dxfId="1017" priority="426">
      <formula>INDIRECT("w"&amp;ROW())="Done"</formula>
    </cfRule>
    <cfRule type="expression" dxfId="1016" priority="427">
      <formula>INDIRECT("W"&amp;ROW())="Add"</formula>
    </cfRule>
  </conditionalFormatting>
  <conditionalFormatting sqref="F59:F63">
    <cfRule type="expression" dxfId="1015" priority="428">
      <formula>INDIRECT("V"&amp;ROW())="Done"</formula>
    </cfRule>
    <cfRule type="expression" dxfId="1014" priority="429">
      <formula>INDIRECT("V"&amp;ROW())="Add"</formula>
    </cfRule>
  </conditionalFormatting>
  <conditionalFormatting sqref="I59:I63">
    <cfRule type="expression" dxfId="1013" priority="422">
      <formula>INDIRECT("Y"&amp;ROW())="Done"</formula>
    </cfRule>
    <cfRule type="expression" dxfId="1012" priority="423">
      <formula>INDIRECT("Y"&amp;ROW())="Add"</formula>
    </cfRule>
  </conditionalFormatting>
  <conditionalFormatting sqref="J59:J63">
    <cfRule type="expression" dxfId="1011" priority="420">
      <formula>INDIRECT("Z"&amp;ROW())="Done"</formula>
    </cfRule>
    <cfRule type="expression" dxfId="1010" priority="421">
      <formula>INDIRECT("Z"&amp;ROW())="Add"</formula>
    </cfRule>
  </conditionalFormatting>
  <conditionalFormatting sqref="F59:J63">
    <cfRule type="expression" dxfId="1009" priority="419">
      <formula>INDIRECT("AA"&amp;ROW())="Shade"</formula>
    </cfRule>
  </conditionalFormatting>
  <conditionalFormatting sqref="H64:H68">
    <cfRule type="expression" dxfId="1008" priority="413">
      <formula>INDIRECT("X"&amp;ROW())="Done"</formula>
    </cfRule>
    <cfRule type="expression" dxfId="1007" priority="414">
      <formula>INDIRECT("X"&amp;ROW())="Add"</formula>
    </cfRule>
  </conditionalFormatting>
  <conditionalFormatting sqref="G64:G68">
    <cfRule type="expression" dxfId="1006" priority="415">
      <formula>INDIRECT("w"&amp;ROW())="Done"</formula>
    </cfRule>
    <cfRule type="expression" dxfId="1005" priority="416">
      <formula>INDIRECT("W"&amp;ROW())="Add"</formula>
    </cfRule>
  </conditionalFormatting>
  <conditionalFormatting sqref="F64:F68">
    <cfRule type="expression" dxfId="1004" priority="417">
      <formula>INDIRECT("V"&amp;ROW())="Done"</formula>
    </cfRule>
    <cfRule type="expression" dxfId="1003" priority="418">
      <formula>INDIRECT("V"&amp;ROW())="Add"</formula>
    </cfRule>
  </conditionalFormatting>
  <conditionalFormatting sqref="I64:I68">
    <cfRule type="expression" dxfId="1002" priority="411">
      <formula>INDIRECT("Y"&amp;ROW())="Done"</formula>
    </cfRule>
    <cfRule type="expression" dxfId="1001" priority="412">
      <formula>INDIRECT("Y"&amp;ROW())="Add"</formula>
    </cfRule>
  </conditionalFormatting>
  <conditionalFormatting sqref="J64:J68">
    <cfRule type="expression" dxfId="1000" priority="409">
      <formula>INDIRECT("Z"&amp;ROW())="Done"</formula>
    </cfRule>
    <cfRule type="expression" dxfId="999" priority="410">
      <formula>INDIRECT("Z"&amp;ROW())="Add"</formula>
    </cfRule>
  </conditionalFormatting>
  <conditionalFormatting sqref="F64:J68">
    <cfRule type="expression" dxfId="998" priority="408">
      <formula>INDIRECT("AA"&amp;ROW())="Shade"</formula>
    </cfRule>
  </conditionalFormatting>
  <conditionalFormatting sqref="H109:H113">
    <cfRule type="expression" dxfId="997" priority="402">
      <formula>INDIRECT("X"&amp;ROW())="Done"</formula>
    </cfRule>
    <cfRule type="expression" dxfId="996" priority="403">
      <formula>INDIRECT("X"&amp;ROW())="Add"</formula>
    </cfRule>
  </conditionalFormatting>
  <conditionalFormatting sqref="G109:G113">
    <cfRule type="expression" dxfId="995" priority="404">
      <formula>INDIRECT("w"&amp;ROW())="Done"</formula>
    </cfRule>
    <cfRule type="expression" dxfId="994" priority="405">
      <formula>INDIRECT("W"&amp;ROW())="Add"</formula>
    </cfRule>
  </conditionalFormatting>
  <conditionalFormatting sqref="F109:F113">
    <cfRule type="expression" dxfId="993" priority="406">
      <formula>INDIRECT("V"&amp;ROW())="Done"</formula>
    </cfRule>
    <cfRule type="expression" dxfId="992" priority="407">
      <formula>INDIRECT("V"&amp;ROW())="Add"</formula>
    </cfRule>
  </conditionalFormatting>
  <conditionalFormatting sqref="I109:I113">
    <cfRule type="expression" dxfId="991" priority="400">
      <formula>INDIRECT("Y"&amp;ROW())="Done"</formula>
    </cfRule>
    <cfRule type="expression" dxfId="990" priority="401">
      <formula>INDIRECT("Y"&amp;ROW())="Add"</formula>
    </cfRule>
  </conditionalFormatting>
  <conditionalFormatting sqref="J109:J113">
    <cfRule type="expression" dxfId="989" priority="398">
      <formula>INDIRECT("Z"&amp;ROW())="Done"</formula>
    </cfRule>
    <cfRule type="expression" dxfId="988" priority="399">
      <formula>INDIRECT("Z"&amp;ROW())="Add"</formula>
    </cfRule>
  </conditionalFormatting>
  <conditionalFormatting sqref="F109:J113">
    <cfRule type="expression" dxfId="987" priority="397">
      <formula>INDIRECT("AA"&amp;ROW())="Shade"</formula>
    </cfRule>
  </conditionalFormatting>
  <conditionalFormatting sqref="H114:H118">
    <cfRule type="expression" dxfId="986" priority="391">
      <formula>INDIRECT("X"&amp;ROW())="Done"</formula>
    </cfRule>
    <cfRule type="expression" dxfId="985" priority="392">
      <formula>INDIRECT("X"&amp;ROW())="Add"</formula>
    </cfRule>
  </conditionalFormatting>
  <conditionalFormatting sqref="G114:G118">
    <cfRule type="expression" dxfId="984" priority="393">
      <formula>INDIRECT("w"&amp;ROW())="Done"</formula>
    </cfRule>
    <cfRule type="expression" dxfId="983" priority="394">
      <formula>INDIRECT("W"&amp;ROW())="Add"</formula>
    </cfRule>
  </conditionalFormatting>
  <conditionalFormatting sqref="F114:F118">
    <cfRule type="expression" dxfId="982" priority="395">
      <formula>INDIRECT("V"&amp;ROW())="Done"</formula>
    </cfRule>
    <cfRule type="expression" dxfId="981" priority="396">
      <formula>INDIRECT("V"&amp;ROW())="Add"</formula>
    </cfRule>
  </conditionalFormatting>
  <conditionalFormatting sqref="I114:I118">
    <cfRule type="expression" dxfId="980" priority="389">
      <formula>INDIRECT("Y"&amp;ROW())="Done"</formula>
    </cfRule>
    <cfRule type="expression" dxfId="979" priority="390">
      <formula>INDIRECT("Y"&amp;ROW())="Add"</formula>
    </cfRule>
  </conditionalFormatting>
  <conditionalFormatting sqref="J114:J118">
    <cfRule type="expression" dxfId="978" priority="387">
      <formula>INDIRECT("Z"&amp;ROW())="Done"</formula>
    </cfRule>
    <cfRule type="expression" dxfId="977" priority="388">
      <formula>INDIRECT("Z"&amp;ROW())="Add"</formula>
    </cfRule>
  </conditionalFormatting>
  <conditionalFormatting sqref="F114:J118">
    <cfRule type="expression" dxfId="976" priority="386">
      <formula>INDIRECT("AA"&amp;ROW())="Shade"</formula>
    </cfRule>
  </conditionalFormatting>
  <conditionalFormatting sqref="H159:H163">
    <cfRule type="expression" dxfId="975" priority="380">
      <formula>INDIRECT("X"&amp;ROW())="Done"</formula>
    </cfRule>
    <cfRule type="expression" dxfId="974" priority="381">
      <formula>INDIRECT("X"&amp;ROW())="Add"</formula>
    </cfRule>
  </conditionalFormatting>
  <conditionalFormatting sqref="G159:G163">
    <cfRule type="expression" dxfId="973" priority="382">
      <formula>INDIRECT("w"&amp;ROW())="Done"</formula>
    </cfRule>
    <cfRule type="expression" dxfId="972" priority="383">
      <formula>INDIRECT("W"&amp;ROW())="Add"</formula>
    </cfRule>
  </conditionalFormatting>
  <conditionalFormatting sqref="F159:F163">
    <cfRule type="expression" dxfId="971" priority="384">
      <formula>INDIRECT("V"&amp;ROW())="Done"</formula>
    </cfRule>
    <cfRule type="expression" dxfId="970" priority="385">
      <formula>INDIRECT("V"&amp;ROW())="Add"</formula>
    </cfRule>
  </conditionalFormatting>
  <conditionalFormatting sqref="I159:I163">
    <cfRule type="expression" dxfId="969" priority="378">
      <formula>INDIRECT("Y"&amp;ROW())="Done"</formula>
    </cfRule>
    <cfRule type="expression" dxfId="968" priority="379">
      <formula>INDIRECT("Y"&amp;ROW())="Add"</formula>
    </cfRule>
  </conditionalFormatting>
  <conditionalFormatting sqref="J159:J163">
    <cfRule type="expression" dxfId="967" priority="376">
      <formula>INDIRECT("Z"&amp;ROW())="Done"</formula>
    </cfRule>
    <cfRule type="expression" dxfId="966" priority="377">
      <formula>INDIRECT("Z"&amp;ROW())="Add"</formula>
    </cfRule>
  </conditionalFormatting>
  <conditionalFormatting sqref="F159:J163">
    <cfRule type="expression" dxfId="965" priority="375">
      <formula>INDIRECT("AA"&amp;ROW())="Shade"</formula>
    </cfRule>
  </conditionalFormatting>
  <conditionalFormatting sqref="H164:H168">
    <cfRule type="expression" dxfId="964" priority="369">
      <formula>INDIRECT("X"&amp;ROW())="Done"</formula>
    </cfRule>
    <cfRule type="expression" dxfId="963" priority="370">
      <formula>INDIRECT("X"&amp;ROW())="Add"</formula>
    </cfRule>
  </conditionalFormatting>
  <conditionalFormatting sqref="G164:G168">
    <cfRule type="expression" dxfId="962" priority="371">
      <formula>INDIRECT("w"&amp;ROW())="Done"</formula>
    </cfRule>
    <cfRule type="expression" dxfId="961" priority="372">
      <formula>INDIRECT("W"&amp;ROW())="Add"</formula>
    </cfRule>
  </conditionalFormatting>
  <conditionalFormatting sqref="F164:F168">
    <cfRule type="expression" dxfId="960" priority="373">
      <formula>INDIRECT("V"&amp;ROW())="Done"</formula>
    </cfRule>
    <cfRule type="expression" dxfId="959" priority="374">
      <formula>INDIRECT("V"&amp;ROW())="Add"</formula>
    </cfRule>
  </conditionalFormatting>
  <conditionalFormatting sqref="I164:I168">
    <cfRule type="expression" dxfId="958" priority="367">
      <formula>INDIRECT("Y"&amp;ROW())="Done"</formula>
    </cfRule>
    <cfRule type="expression" dxfId="957" priority="368">
      <formula>INDIRECT("Y"&amp;ROW())="Add"</formula>
    </cfRule>
  </conditionalFormatting>
  <conditionalFormatting sqref="J164:J168">
    <cfRule type="expression" dxfId="956" priority="365">
      <formula>INDIRECT("Z"&amp;ROW())="Done"</formula>
    </cfRule>
    <cfRule type="expression" dxfId="955" priority="366">
      <formula>INDIRECT("Z"&amp;ROW())="Add"</formula>
    </cfRule>
  </conditionalFormatting>
  <conditionalFormatting sqref="F164:J168">
    <cfRule type="expression" dxfId="954" priority="364">
      <formula>INDIRECT("AA"&amp;ROW())="Shade"</formula>
    </cfRule>
  </conditionalFormatting>
  <conditionalFormatting sqref="H274:H278">
    <cfRule type="expression" dxfId="953" priority="358">
      <formula>INDIRECT("X"&amp;ROW())="Done"</formula>
    </cfRule>
    <cfRule type="expression" dxfId="952" priority="359">
      <formula>INDIRECT("X"&amp;ROW())="Add"</formula>
    </cfRule>
  </conditionalFormatting>
  <conditionalFormatting sqref="G274:G278">
    <cfRule type="expression" dxfId="951" priority="360">
      <formula>INDIRECT("w"&amp;ROW())="Done"</formula>
    </cfRule>
    <cfRule type="expression" dxfId="950" priority="361">
      <formula>INDIRECT("W"&amp;ROW())="Add"</formula>
    </cfRule>
  </conditionalFormatting>
  <conditionalFormatting sqref="F274:F278">
    <cfRule type="expression" dxfId="949" priority="362">
      <formula>INDIRECT("V"&amp;ROW())="Done"</formula>
    </cfRule>
    <cfRule type="expression" dxfId="948" priority="363">
      <formula>INDIRECT("V"&amp;ROW())="Add"</formula>
    </cfRule>
  </conditionalFormatting>
  <conditionalFormatting sqref="I274:I278">
    <cfRule type="expression" dxfId="947" priority="356">
      <formula>INDIRECT("Y"&amp;ROW())="Done"</formula>
    </cfRule>
    <cfRule type="expression" dxfId="946" priority="357">
      <formula>INDIRECT("Y"&amp;ROW())="Add"</formula>
    </cfRule>
  </conditionalFormatting>
  <conditionalFormatting sqref="J274:J278">
    <cfRule type="expression" dxfId="945" priority="354">
      <formula>INDIRECT("Z"&amp;ROW())="Done"</formula>
    </cfRule>
    <cfRule type="expression" dxfId="944" priority="355">
      <formula>INDIRECT("Z"&amp;ROW())="Add"</formula>
    </cfRule>
  </conditionalFormatting>
  <conditionalFormatting sqref="F274:J278">
    <cfRule type="expression" dxfId="943" priority="353">
      <formula>INDIRECT("AA"&amp;ROW())="Shade"</formula>
    </cfRule>
  </conditionalFormatting>
  <conditionalFormatting sqref="H279:H283">
    <cfRule type="expression" dxfId="942" priority="347">
      <formula>INDIRECT("X"&amp;ROW())="Done"</formula>
    </cfRule>
    <cfRule type="expression" dxfId="941" priority="348">
      <formula>INDIRECT("X"&amp;ROW())="Add"</formula>
    </cfRule>
  </conditionalFormatting>
  <conditionalFormatting sqref="G279:G283">
    <cfRule type="expression" dxfId="940" priority="349">
      <formula>INDIRECT("w"&amp;ROW())="Done"</formula>
    </cfRule>
    <cfRule type="expression" dxfId="939" priority="350">
      <formula>INDIRECT("W"&amp;ROW())="Add"</formula>
    </cfRule>
  </conditionalFormatting>
  <conditionalFormatting sqref="F279:F283">
    <cfRule type="expression" dxfId="938" priority="351">
      <formula>INDIRECT("V"&amp;ROW())="Done"</formula>
    </cfRule>
    <cfRule type="expression" dxfId="937" priority="352">
      <formula>INDIRECT("V"&amp;ROW())="Add"</formula>
    </cfRule>
  </conditionalFormatting>
  <conditionalFormatting sqref="I279:I283">
    <cfRule type="expression" dxfId="936" priority="345">
      <formula>INDIRECT("Y"&amp;ROW())="Done"</formula>
    </cfRule>
    <cfRule type="expression" dxfId="935" priority="346">
      <formula>INDIRECT("Y"&amp;ROW())="Add"</formula>
    </cfRule>
  </conditionalFormatting>
  <conditionalFormatting sqref="J279:J283">
    <cfRule type="expression" dxfId="934" priority="343">
      <formula>INDIRECT("Z"&amp;ROW())="Done"</formula>
    </cfRule>
    <cfRule type="expression" dxfId="933" priority="344">
      <formula>INDIRECT("Z"&amp;ROW())="Add"</formula>
    </cfRule>
  </conditionalFormatting>
  <conditionalFormatting sqref="F279:J283">
    <cfRule type="expression" dxfId="932" priority="342">
      <formula>INDIRECT("AA"&amp;ROW())="Shade"</formula>
    </cfRule>
  </conditionalFormatting>
  <conditionalFormatting sqref="H324:H328">
    <cfRule type="expression" dxfId="931" priority="336">
      <formula>INDIRECT("X"&amp;ROW())="Done"</formula>
    </cfRule>
    <cfRule type="expression" dxfId="930" priority="337">
      <formula>INDIRECT("X"&amp;ROW())="Add"</formula>
    </cfRule>
  </conditionalFormatting>
  <conditionalFormatting sqref="G324:G328">
    <cfRule type="expression" dxfId="929" priority="338">
      <formula>INDIRECT("w"&amp;ROW())="Done"</formula>
    </cfRule>
    <cfRule type="expression" dxfId="928" priority="339">
      <formula>INDIRECT("W"&amp;ROW())="Add"</formula>
    </cfRule>
  </conditionalFormatting>
  <conditionalFormatting sqref="F324:F328">
    <cfRule type="expression" dxfId="927" priority="340">
      <formula>INDIRECT("V"&amp;ROW())="Done"</formula>
    </cfRule>
    <cfRule type="expression" dxfId="926" priority="341">
      <formula>INDIRECT("V"&amp;ROW())="Add"</formula>
    </cfRule>
  </conditionalFormatting>
  <conditionalFormatting sqref="I324:I328">
    <cfRule type="expression" dxfId="925" priority="334">
      <formula>INDIRECT("Y"&amp;ROW())="Done"</formula>
    </cfRule>
    <cfRule type="expression" dxfId="924" priority="335">
      <formula>INDIRECT("Y"&amp;ROW())="Add"</formula>
    </cfRule>
  </conditionalFormatting>
  <conditionalFormatting sqref="J324:J328">
    <cfRule type="expression" dxfId="923" priority="332">
      <formula>INDIRECT("Z"&amp;ROW())="Done"</formula>
    </cfRule>
    <cfRule type="expression" dxfId="922" priority="333">
      <formula>INDIRECT("Z"&amp;ROW())="Add"</formula>
    </cfRule>
  </conditionalFormatting>
  <conditionalFormatting sqref="F324:J328">
    <cfRule type="expression" dxfId="921" priority="331">
      <formula>INDIRECT("AA"&amp;ROW())="Shade"</formula>
    </cfRule>
  </conditionalFormatting>
  <conditionalFormatting sqref="H329:H333">
    <cfRule type="expression" dxfId="920" priority="325">
      <formula>INDIRECT("X"&amp;ROW())="Done"</formula>
    </cfRule>
    <cfRule type="expression" dxfId="919" priority="326">
      <formula>INDIRECT("X"&amp;ROW())="Add"</formula>
    </cfRule>
  </conditionalFormatting>
  <conditionalFormatting sqref="G329:G333">
    <cfRule type="expression" dxfId="918" priority="327">
      <formula>INDIRECT("w"&amp;ROW())="Done"</formula>
    </cfRule>
    <cfRule type="expression" dxfId="917" priority="328">
      <formula>INDIRECT("W"&amp;ROW())="Add"</formula>
    </cfRule>
  </conditionalFormatting>
  <conditionalFormatting sqref="F329:F333">
    <cfRule type="expression" dxfId="916" priority="329">
      <formula>INDIRECT("V"&amp;ROW())="Done"</formula>
    </cfRule>
    <cfRule type="expression" dxfId="915" priority="330">
      <formula>INDIRECT("V"&amp;ROW())="Add"</formula>
    </cfRule>
  </conditionalFormatting>
  <conditionalFormatting sqref="I329:I333">
    <cfRule type="expression" dxfId="914" priority="323">
      <formula>INDIRECT("Y"&amp;ROW())="Done"</formula>
    </cfRule>
    <cfRule type="expression" dxfId="913" priority="324">
      <formula>INDIRECT("Y"&amp;ROW())="Add"</formula>
    </cfRule>
  </conditionalFormatting>
  <conditionalFormatting sqref="J329:J333">
    <cfRule type="expression" dxfId="912" priority="321">
      <formula>INDIRECT("Z"&amp;ROW())="Done"</formula>
    </cfRule>
    <cfRule type="expression" dxfId="911" priority="322">
      <formula>INDIRECT("Z"&amp;ROW())="Add"</formula>
    </cfRule>
  </conditionalFormatting>
  <conditionalFormatting sqref="F329:J333">
    <cfRule type="expression" dxfId="910" priority="320">
      <formula>INDIRECT("AA"&amp;ROW())="Shade"</formula>
    </cfRule>
  </conditionalFormatting>
  <conditionalFormatting sqref="F369:J383">
    <cfRule type="expression" dxfId="909" priority="309">
      <formula>INDIRECT("AA"&amp;ROW())="Shade"</formula>
    </cfRule>
  </conditionalFormatting>
  <conditionalFormatting sqref="H369:H383">
    <cfRule type="expression" dxfId="908" priority="314">
      <formula>INDIRECT("X"&amp;ROW())="Done"</formula>
    </cfRule>
    <cfRule type="expression" dxfId="907" priority="315">
      <formula>INDIRECT("X"&amp;ROW())="Add"</formula>
    </cfRule>
  </conditionalFormatting>
  <conditionalFormatting sqref="G369:G383">
    <cfRule type="expression" dxfId="906" priority="316">
      <formula>INDIRECT("w"&amp;ROW())="Done"</formula>
    </cfRule>
    <cfRule type="expression" dxfId="905" priority="317">
      <formula>INDIRECT("W"&amp;ROW())="Add"</formula>
    </cfRule>
  </conditionalFormatting>
  <conditionalFormatting sqref="F369:F383">
    <cfRule type="expression" dxfId="904" priority="318">
      <formula>INDIRECT("V"&amp;ROW())="Done"</formula>
    </cfRule>
    <cfRule type="expression" dxfId="903" priority="319">
      <formula>INDIRECT("V"&amp;ROW())="Add"</formula>
    </cfRule>
  </conditionalFormatting>
  <conditionalFormatting sqref="I369:I383">
    <cfRule type="expression" dxfId="902" priority="312">
      <formula>INDIRECT("Y"&amp;ROW())="Done"</formula>
    </cfRule>
    <cfRule type="expression" dxfId="901" priority="313">
      <formula>INDIRECT("Y"&amp;ROW())="Add"</formula>
    </cfRule>
  </conditionalFormatting>
  <conditionalFormatting sqref="J369:J383">
    <cfRule type="expression" dxfId="900" priority="310">
      <formula>INDIRECT("Z"&amp;ROW())="Done"</formula>
    </cfRule>
    <cfRule type="expression" dxfId="899" priority="311">
      <formula>INDIRECT("Z"&amp;ROW())="Add"</formula>
    </cfRule>
  </conditionalFormatting>
  <conditionalFormatting sqref="H434">
    <cfRule type="expression" dxfId="898" priority="303">
      <formula>INDIRECT("X"&amp;ROW())="Done"</formula>
    </cfRule>
    <cfRule type="expression" dxfId="897" priority="304">
      <formula>INDIRECT("X"&amp;ROW())="Add"</formula>
    </cfRule>
  </conditionalFormatting>
  <conditionalFormatting sqref="G434">
    <cfRule type="expression" dxfId="896" priority="305">
      <formula>INDIRECT("w"&amp;ROW())="Done"</formula>
    </cfRule>
    <cfRule type="expression" dxfId="895" priority="306">
      <formula>INDIRECT("W"&amp;ROW())="Add"</formula>
    </cfRule>
  </conditionalFormatting>
  <conditionalFormatting sqref="F434">
    <cfRule type="expression" dxfId="894" priority="307">
      <formula>INDIRECT("V"&amp;ROW())="Done"</formula>
    </cfRule>
    <cfRule type="expression" dxfId="893" priority="308">
      <formula>INDIRECT("V"&amp;ROW())="Add"</formula>
    </cfRule>
  </conditionalFormatting>
  <conditionalFormatting sqref="I434">
    <cfRule type="expression" dxfId="892" priority="301">
      <formula>INDIRECT("Y"&amp;ROW())="Done"</formula>
    </cfRule>
    <cfRule type="expression" dxfId="891" priority="302">
      <formula>INDIRECT("Y"&amp;ROW())="Add"</formula>
    </cfRule>
  </conditionalFormatting>
  <conditionalFormatting sqref="J434">
    <cfRule type="expression" dxfId="890" priority="299">
      <formula>INDIRECT("Z"&amp;ROW())="Done"</formula>
    </cfRule>
    <cfRule type="expression" dxfId="889" priority="300">
      <formula>INDIRECT("Z"&amp;ROW())="Add"</formula>
    </cfRule>
  </conditionalFormatting>
  <conditionalFormatting sqref="F434:J434">
    <cfRule type="expression" dxfId="888" priority="298">
      <formula>INDIRECT("AA"&amp;ROW())="Shade"</formula>
    </cfRule>
  </conditionalFormatting>
  <conditionalFormatting sqref="H435:H439">
    <cfRule type="expression" dxfId="887" priority="292">
      <formula>INDIRECT("X"&amp;ROW())="Done"</formula>
    </cfRule>
    <cfRule type="expression" dxfId="886" priority="293">
      <formula>INDIRECT("X"&amp;ROW())="Add"</formula>
    </cfRule>
  </conditionalFormatting>
  <conditionalFormatting sqref="G435:G439">
    <cfRule type="expression" dxfId="885" priority="294">
      <formula>INDIRECT("w"&amp;ROW())="Done"</formula>
    </cfRule>
    <cfRule type="expression" dxfId="884" priority="295">
      <formula>INDIRECT("W"&amp;ROW())="Add"</formula>
    </cfRule>
  </conditionalFormatting>
  <conditionalFormatting sqref="F435:F439">
    <cfRule type="expression" dxfId="883" priority="296">
      <formula>INDIRECT("V"&amp;ROW())="Done"</formula>
    </cfRule>
    <cfRule type="expression" dxfId="882" priority="297">
      <formula>INDIRECT("V"&amp;ROW())="Add"</formula>
    </cfRule>
  </conditionalFormatting>
  <conditionalFormatting sqref="I435:I439">
    <cfRule type="expression" dxfId="881" priority="290">
      <formula>INDIRECT("Y"&amp;ROW())="Done"</formula>
    </cfRule>
    <cfRule type="expression" dxfId="880" priority="291">
      <formula>INDIRECT("Y"&amp;ROW())="Add"</formula>
    </cfRule>
  </conditionalFormatting>
  <conditionalFormatting sqref="J435:J439">
    <cfRule type="expression" dxfId="879" priority="288">
      <formula>INDIRECT("Z"&amp;ROW())="Done"</formula>
    </cfRule>
    <cfRule type="expression" dxfId="878" priority="289">
      <formula>INDIRECT("Z"&amp;ROW())="Add"</formula>
    </cfRule>
  </conditionalFormatting>
  <conditionalFormatting sqref="F435:J439">
    <cfRule type="expression" dxfId="877" priority="287">
      <formula>INDIRECT("AA"&amp;ROW())="Shade"</formula>
    </cfRule>
  </conditionalFormatting>
  <conditionalFormatting sqref="H440">
    <cfRule type="expression" dxfId="876" priority="281">
      <formula>INDIRECT("X"&amp;ROW())="Done"</formula>
    </cfRule>
    <cfRule type="expression" dxfId="875" priority="282">
      <formula>INDIRECT("X"&amp;ROW())="Add"</formula>
    </cfRule>
  </conditionalFormatting>
  <conditionalFormatting sqref="G440">
    <cfRule type="expression" dxfId="874" priority="283">
      <formula>INDIRECT("w"&amp;ROW())="Done"</formula>
    </cfRule>
    <cfRule type="expression" dxfId="873" priority="284">
      <formula>INDIRECT("W"&amp;ROW())="Add"</formula>
    </cfRule>
  </conditionalFormatting>
  <conditionalFormatting sqref="F440">
    <cfRule type="expression" dxfId="872" priority="285">
      <formula>INDIRECT("V"&amp;ROW())="Done"</formula>
    </cfRule>
    <cfRule type="expression" dxfId="871" priority="286">
      <formula>INDIRECT("V"&amp;ROW())="Add"</formula>
    </cfRule>
  </conditionalFormatting>
  <conditionalFormatting sqref="I440">
    <cfRule type="expression" dxfId="870" priority="279">
      <formula>INDIRECT("Y"&amp;ROW())="Done"</formula>
    </cfRule>
    <cfRule type="expression" dxfId="869" priority="280">
      <formula>INDIRECT("Y"&amp;ROW())="Add"</formula>
    </cfRule>
  </conditionalFormatting>
  <conditionalFormatting sqref="J440">
    <cfRule type="expression" dxfId="868" priority="277">
      <formula>INDIRECT("Z"&amp;ROW())="Done"</formula>
    </cfRule>
    <cfRule type="expression" dxfId="867" priority="278">
      <formula>INDIRECT("Z"&amp;ROW())="Add"</formula>
    </cfRule>
  </conditionalFormatting>
  <conditionalFormatting sqref="F440:J440">
    <cfRule type="expression" dxfId="866" priority="276">
      <formula>INDIRECT("AA"&amp;ROW())="Shade"</formula>
    </cfRule>
  </conditionalFormatting>
  <conditionalFormatting sqref="H441:H447">
    <cfRule type="expression" dxfId="865" priority="270">
      <formula>INDIRECT("X"&amp;ROW())="Done"</formula>
    </cfRule>
    <cfRule type="expression" dxfId="864" priority="271">
      <formula>INDIRECT("X"&amp;ROW())="Add"</formula>
    </cfRule>
  </conditionalFormatting>
  <conditionalFormatting sqref="G441:G447">
    <cfRule type="expression" dxfId="863" priority="272">
      <formula>INDIRECT("w"&amp;ROW())="Done"</formula>
    </cfRule>
    <cfRule type="expression" dxfId="862" priority="273">
      <formula>INDIRECT("W"&amp;ROW())="Add"</formula>
    </cfRule>
  </conditionalFormatting>
  <conditionalFormatting sqref="F441:F447">
    <cfRule type="expression" dxfId="861" priority="274">
      <formula>INDIRECT("V"&amp;ROW())="Done"</formula>
    </cfRule>
    <cfRule type="expression" dxfId="860" priority="275">
      <formula>INDIRECT("V"&amp;ROW())="Add"</formula>
    </cfRule>
  </conditionalFormatting>
  <conditionalFormatting sqref="I441:I447">
    <cfRule type="expression" dxfId="859" priority="268">
      <formula>INDIRECT("Y"&amp;ROW())="Done"</formula>
    </cfRule>
    <cfRule type="expression" dxfId="858" priority="269">
      <formula>INDIRECT("Y"&amp;ROW())="Add"</formula>
    </cfRule>
  </conditionalFormatting>
  <conditionalFormatting sqref="J441:J447">
    <cfRule type="expression" dxfId="857" priority="266">
      <formula>INDIRECT("Z"&amp;ROW())="Done"</formula>
    </cfRule>
    <cfRule type="expression" dxfId="856" priority="267">
      <formula>INDIRECT("Z"&amp;ROW())="Add"</formula>
    </cfRule>
  </conditionalFormatting>
  <conditionalFormatting sqref="F441:J447">
    <cfRule type="expression" dxfId="855" priority="265">
      <formula>INDIRECT("AA"&amp;ROW())="Shade"</formula>
    </cfRule>
  </conditionalFormatting>
  <conditionalFormatting sqref="H448">
    <cfRule type="expression" dxfId="854" priority="259">
      <formula>INDIRECT("X"&amp;ROW())="Done"</formula>
    </cfRule>
    <cfRule type="expression" dxfId="853" priority="260">
      <formula>INDIRECT("X"&amp;ROW())="Add"</formula>
    </cfRule>
  </conditionalFormatting>
  <conditionalFormatting sqref="G448">
    <cfRule type="expression" dxfId="852" priority="261">
      <formula>INDIRECT("w"&amp;ROW())="Done"</formula>
    </cfRule>
    <cfRule type="expression" dxfId="851" priority="262">
      <formula>INDIRECT("W"&amp;ROW())="Add"</formula>
    </cfRule>
  </conditionalFormatting>
  <conditionalFormatting sqref="F448">
    <cfRule type="expression" dxfId="850" priority="263">
      <formula>INDIRECT("V"&amp;ROW())="Done"</formula>
    </cfRule>
    <cfRule type="expression" dxfId="849" priority="264">
      <formula>INDIRECT("V"&amp;ROW())="Add"</formula>
    </cfRule>
  </conditionalFormatting>
  <conditionalFormatting sqref="I448">
    <cfRule type="expression" dxfId="848" priority="257">
      <formula>INDIRECT("Y"&amp;ROW())="Done"</formula>
    </cfRule>
    <cfRule type="expression" dxfId="847" priority="258">
      <formula>INDIRECT("Y"&amp;ROW())="Add"</formula>
    </cfRule>
  </conditionalFormatting>
  <conditionalFormatting sqref="J448">
    <cfRule type="expression" dxfId="846" priority="255">
      <formula>INDIRECT("Z"&amp;ROW())="Done"</formula>
    </cfRule>
    <cfRule type="expression" dxfId="845" priority="256">
      <formula>INDIRECT("Z"&amp;ROW())="Add"</formula>
    </cfRule>
  </conditionalFormatting>
  <conditionalFormatting sqref="F448:J448">
    <cfRule type="expression" dxfId="844" priority="254">
      <formula>INDIRECT("AA"&amp;ROW())="Shade"</formula>
    </cfRule>
  </conditionalFormatting>
  <conditionalFormatting sqref="H449:H455">
    <cfRule type="expression" dxfId="843" priority="248">
      <formula>INDIRECT("X"&amp;ROW())="Done"</formula>
    </cfRule>
    <cfRule type="expression" dxfId="842" priority="249">
      <formula>INDIRECT("X"&amp;ROW())="Add"</formula>
    </cfRule>
  </conditionalFormatting>
  <conditionalFormatting sqref="G449:G455">
    <cfRule type="expression" dxfId="841" priority="250">
      <formula>INDIRECT("w"&amp;ROW())="Done"</formula>
    </cfRule>
    <cfRule type="expression" dxfId="840" priority="251">
      <formula>INDIRECT("W"&amp;ROW())="Add"</formula>
    </cfRule>
  </conditionalFormatting>
  <conditionalFormatting sqref="F449:F455">
    <cfRule type="expression" dxfId="839" priority="252">
      <formula>INDIRECT("V"&amp;ROW())="Done"</formula>
    </cfRule>
    <cfRule type="expression" dxfId="838" priority="253">
      <formula>INDIRECT("V"&amp;ROW())="Add"</formula>
    </cfRule>
  </conditionalFormatting>
  <conditionalFormatting sqref="I449:I455">
    <cfRule type="expression" dxfId="837" priority="246">
      <formula>INDIRECT("Y"&amp;ROW())="Done"</formula>
    </cfRule>
    <cfRule type="expression" dxfId="836" priority="247">
      <formula>INDIRECT("Y"&amp;ROW())="Add"</formula>
    </cfRule>
  </conditionalFormatting>
  <conditionalFormatting sqref="J449:J455">
    <cfRule type="expression" dxfId="835" priority="244">
      <formula>INDIRECT("Z"&amp;ROW())="Done"</formula>
    </cfRule>
    <cfRule type="expression" dxfId="834" priority="245">
      <formula>INDIRECT("Z"&amp;ROW())="Add"</formula>
    </cfRule>
  </conditionalFormatting>
  <conditionalFormatting sqref="F449:J455">
    <cfRule type="expression" dxfId="833" priority="243">
      <formula>INDIRECT("AA"&amp;ROW())="Shade"</formula>
    </cfRule>
  </conditionalFormatting>
  <conditionalFormatting sqref="H456">
    <cfRule type="expression" dxfId="832" priority="237">
      <formula>INDIRECT("X"&amp;ROW())="Done"</formula>
    </cfRule>
    <cfRule type="expression" dxfId="831" priority="238">
      <formula>INDIRECT("X"&amp;ROW())="Add"</formula>
    </cfRule>
  </conditionalFormatting>
  <conditionalFormatting sqref="G456">
    <cfRule type="expression" dxfId="830" priority="239">
      <formula>INDIRECT("w"&amp;ROW())="Done"</formula>
    </cfRule>
    <cfRule type="expression" dxfId="829" priority="240">
      <formula>INDIRECT("W"&amp;ROW())="Add"</formula>
    </cfRule>
  </conditionalFormatting>
  <conditionalFormatting sqref="F456">
    <cfRule type="expression" dxfId="828" priority="241">
      <formula>INDIRECT("V"&amp;ROW())="Done"</formula>
    </cfRule>
    <cfRule type="expression" dxfId="827" priority="242">
      <formula>INDIRECT("V"&amp;ROW())="Add"</formula>
    </cfRule>
  </conditionalFormatting>
  <conditionalFormatting sqref="I456">
    <cfRule type="expression" dxfId="826" priority="235">
      <formula>INDIRECT("Y"&amp;ROW())="Done"</formula>
    </cfRule>
    <cfRule type="expression" dxfId="825" priority="236">
      <formula>INDIRECT("Y"&amp;ROW())="Add"</formula>
    </cfRule>
  </conditionalFormatting>
  <conditionalFormatting sqref="J456">
    <cfRule type="expression" dxfId="824" priority="233">
      <formula>INDIRECT("Z"&amp;ROW())="Done"</formula>
    </cfRule>
    <cfRule type="expression" dxfId="823" priority="234">
      <formula>INDIRECT("Z"&amp;ROW())="Add"</formula>
    </cfRule>
  </conditionalFormatting>
  <conditionalFormatting sqref="F456:J456">
    <cfRule type="expression" dxfId="822" priority="232">
      <formula>INDIRECT("AA"&amp;ROW())="Shade"</formula>
    </cfRule>
  </conditionalFormatting>
  <conditionalFormatting sqref="H457:H463">
    <cfRule type="expression" dxfId="821" priority="226">
      <formula>INDIRECT("X"&amp;ROW())="Done"</formula>
    </cfRule>
    <cfRule type="expression" dxfId="820" priority="227">
      <formula>INDIRECT("X"&amp;ROW())="Add"</formula>
    </cfRule>
  </conditionalFormatting>
  <conditionalFormatting sqref="G457:G463">
    <cfRule type="expression" dxfId="819" priority="228">
      <formula>INDIRECT("w"&amp;ROW())="Done"</formula>
    </cfRule>
    <cfRule type="expression" dxfId="818" priority="229">
      <formula>INDIRECT("W"&amp;ROW())="Add"</formula>
    </cfRule>
  </conditionalFormatting>
  <conditionalFormatting sqref="F457:F463">
    <cfRule type="expression" dxfId="817" priority="230">
      <formula>INDIRECT("V"&amp;ROW())="Done"</formula>
    </cfRule>
    <cfRule type="expression" dxfId="816" priority="231">
      <formula>INDIRECT("V"&amp;ROW())="Add"</formula>
    </cfRule>
  </conditionalFormatting>
  <conditionalFormatting sqref="I457:I463">
    <cfRule type="expression" dxfId="815" priority="224">
      <formula>INDIRECT("Y"&amp;ROW())="Done"</formula>
    </cfRule>
    <cfRule type="expression" dxfId="814" priority="225">
      <formula>INDIRECT("Y"&amp;ROW())="Add"</formula>
    </cfRule>
  </conditionalFormatting>
  <conditionalFormatting sqref="J457:J463">
    <cfRule type="expression" dxfId="813" priority="222">
      <formula>INDIRECT("Z"&amp;ROW())="Done"</formula>
    </cfRule>
    <cfRule type="expression" dxfId="812" priority="223">
      <formula>INDIRECT("Z"&amp;ROW())="Add"</formula>
    </cfRule>
  </conditionalFormatting>
  <conditionalFormatting sqref="F457:J463">
    <cfRule type="expression" dxfId="811" priority="221">
      <formula>INDIRECT("AA"&amp;ROW())="Shade"</formula>
    </cfRule>
  </conditionalFormatting>
  <conditionalFormatting sqref="H49:H53">
    <cfRule type="expression" dxfId="810" priority="215">
      <formula>INDIRECT("X"&amp;ROW())="Done"</formula>
    </cfRule>
    <cfRule type="expression" dxfId="809" priority="216">
      <formula>INDIRECT("X"&amp;ROW())="Add"</formula>
    </cfRule>
  </conditionalFormatting>
  <conditionalFormatting sqref="G49:G53">
    <cfRule type="expression" dxfId="808" priority="217">
      <formula>INDIRECT("w"&amp;ROW())="Done"</formula>
    </cfRule>
    <cfRule type="expression" dxfId="807" priority="218">
      <formula>INDIRECT("W"&amp;ROW())="Add"</formula>
    </cfRule>
  </conditionalFormatting>
  <conditionalFormatting sqref="F49:F53">
    <cfRule type="expression" dxfId="806" priority="219">
      <formula>INDIRECT("V"&amp;ROW())="Done"</formula>
    </cfRule>
    <cfRule type="expression" dxfId="805" priority="220">
      <formula>INDIRECT("V"&amp;ROW())="Add"</formula>
    </cfRule>
  </conditionalFormatting>
  <conditionalFormatting sqref="I49:I53">
    <cfRule type="expression" dxfId="804" priority="213">
      <formula>INDIRECT("Y"&amp;ROW())="Done"</formula>
    </cfRule>
    <cfRule type="expression" dxfId="803" priority="214">
      <formula>INDIRECT("Y"&amp;ROW())="Add"</formula>
    </cfRule>
  </conditionalFormatting>
  <conditionalFormatting sqref="J49:J53">
    <cfRule type="expression" dxfId="802" priority="211">
      <formula>INDIRECT("Z"&amp;ROW())="Done"</formula>
    </cfRule>
    <cfRule type="expression" dxfId="801" priority="212">
      <formula>INDIRECT("Z"&amp;ROW())="Add"</formula>
    </cfRule>
  </conditionalFormatting>
  <conditionalFormatting sqref="F49:J53">
    <cfRule type="expression" dxfId="800" priority="210">
      <formula>INDIRECT("AA"&amp;ROW())="Shade"</formula>
    </cfRule>
  </conditionalFormatting>
  <conditionalFormatting sqref="F149:J153">
    <cfRule type="expression" dxfId="799" priority="177">
      <formula>INDIRECT("AA"&amp;ROW())="Shade"</formula>
    </cfRule>
  </conditionalFormatting>
  <conditionalFormatting sqref="H99:H103">
    <cfRule type="expression" dxfId="798" priority="204">
      <formula>INDIRECT("X"&amp;ROW())="Done"</formula>
    </cfRule>
    <cfRule type="expression" dxfId="797" priority="205">
      <formula>INDIRECT("X"&amp;ROW())="Add"</formula>
    </cfRule>
  </conditionalFormatting>
  <conditionalFormatting sqref="G99:G103">
    <cfRule type="expression" dxfId="796" priority="206">
      <formula>INDIRECT("w"&amp;ROW())="Done"</formula>
    </cfRule>
    <cfRule type="expression" dxfId="795" priority="207">
      <formula>INDIRECT("W"&amp;ROW())="Add"</formula>
    </cfRule>
  </conditionalFormatting>
  <conditionalFormatting sqref="F99:F103">
    <cfRule type="expression" dxfId="794" priority="208">
      <formula>INDIRECT("V"&amp;ROW())="Done"</formula>
    </cfRule>
    <cfRule type="expression" dxfId="793" priority="209">
      <formula>INDIRECT("V"&amp;ROW())="Add"</formula>
    </cfRule>
  </conditionalFormatting>
  <conditionalFormatting sqref="I99:I103">
    <cfRule type="expression" dxfId="792" priority="202">
      <formula>INDIRECT("Y"&amp;ROW())="Done"</formula>
    </cfRule>
    <cfRule type="expression" dxfId="791" priority="203">
      <formula>INDIRECT("Y"&amp;ROW())="Add"</formula>
    </cfRule>
  </conditionalFormatting>
  <conditionalFormatting sqref="J99:J103">
    <cfRule type="expression" dxfId="790" priority="200">
      <formula>INDIRECT("Z"&amp;ROW())="Done"</formula>
    </cfRule>
    <cfRule type="expression" dxfId="789" priority="201">
      <formula>INDIRECT("Z"&amp;ROW())="Add"</formula>
    </cfRule>
  </conditionalFormatting>
  <conditionalFormatting sqref="F99:J103">
    <cfRule type="expression" dxfId="788" priority="199">
      <formula>INDIRECT("AA"&amp;ROW())="Shade"</formula>
    </cfRule>
  </conditionalFormatting>
  <conditionalFormatting sqref="H144:H148">
    <cfRule type="expression" dxfId="787" priority="193">
      <formula>INDIRECT("X"&amp;ROW())="Done"</formula>
    </cfRule>
    <cfRule type="expression" dxfId="786" priority="194">
      <formula>INDIRECT("X"&amp;ROW())="Add"</formula>
    </cfRule>
  </conditionalFormatting>
  <conditionalFormatting sqref="G144:G148">
    <cfRule type="expression" dxfId="785" priority="195">
      <formula>INDIRECT("w"&amp;ROW())="Done"</formula>
    </cfRule>
    <cfRule type="expression" dxfId="784" priority="196">
      <formula>INDIRECT("W"&amp;ROW())="Add"</formula>
    </cfRule>
  </conditionalFormatting>
  <conditionalFormatting sqref="F144:F148">
    <cfRule type="expression" dxfId="783" priority="197">
      <formula>INDIRECT("V"&amp;ROW())="Done"</formula>
    </cfRule>
    <cfRule type="expression" dxfId="782" priority="198">
      <formula>INDIRECT("V"&amp;ROW())="Add"</formula>
    </cfRule>
  </conditionalFormatting>
  <conditionalFormatting sqref="I144:I148">
    <cfRule type="expression" dxfId="781" priority="191">
      <formula>INDIRECT("Y"&amp;ROW())="Done"</formula>
    </cfRule>
    <cfRule type="expression" dxfId="780" priority="192">
      <formula>INDIRECT("Y"&amp;ROW())="Add"</formula>
    </cfRule>
  </conditionalFormatting>
  <conditionalFormatting sqref="J144:J148">
    <cfRule type="expression" dxfId="779" priority="189">
      <formula>INDIRECT("Z"&amp;ROW())="Done"</formula>
    </cfRule>
    <cfRule type="expression" dxfId="778" priority="190">
      <formula>INDIRECT("Z"&amp;ROW())="Add"</formula>
    </cfRule>
  </conditionalFormatting>
  <conditionalFormatting sqref="F144:J148">
    <cfRule type="expression" dxfId="777" priority="188">
      <formula>INDIRECT("AA"&amp;ROW())="Shade"</formula>
    </cfRule>
  </conditionalFormatting>
  <conditionalFormatting sqref="H149:H153">
    <cfRule type="expression" dxfId="776" priority="182">
      <formula>INDIRECT("X"&amp;ROW())="Done"</formula>
    </cfRule>
    <cfRule type="expression" dxfId="775" priority="183">
      <formula>INDIRECT("X"&amp;ROW())="Add"</formula>
    </cfRule>
  </conditionalFormatting>
  <conditionalFormatting sqref="G149:G153">
    <cfRule type="expression" dxfId="774" priority="184">
      <formula>INDIRECT("w"&amp;ROW())="Done"</formula>
    </cfRule>
    <cfRule type="expression" dxfId="773" priority="185">
      <formula>INDIRECT("W"&amp;ROW())="Add"</formula>
    </cfRule>
  </conditionalFormatting>
  <conditionalFormatting sqref="F149:F153">
    <cfRule type="expression" dxfId="772" priority="186">
      <formula>INDIRECT("V"&amp;ROW())="Done"</formula>
    </cfRule>
    <cfRule type="expression" dxfId="771" priority="187">
      <formula>INDIRECT("V"&amp;ROW())="Add"</formula>
    </cfRule>
  </conditionalFormatting>
  <conditionalFormatting sqref="I149:I153">
    <cfRule type="expression" dxfId="770" priority="180">
      <formula>INDIRECT("Y"&amp;ROW())="Done"</formula>
    </cfRule>
    <cfRule type="expression" dxfId="769" priority="181">
      <formula>INDIRECT("Y"&amp;ROW())="Add"</formula>
    </cfRule>
  </conditionalFormatting>
  <conditionalFormatting sqref="J149:J153">
    <cfRule type="expression" dxfId="768" priority="178">
      <formula>INDIRECT("Z"&amp;ROW())="Done"</formula>
    </cfRule>
    <cfRule type="expression" dxfId="767" priority="179">
      <formula>INDIRECT("Z"&amp;ROW())="Add"</formula>
    </cfRule>
  </conditionalFormatting>
  <conditionalFormatting sqref="F264:J268">
    <cfRule type="expression" dxfId="766" priority="166">
      <formula>INDIRECT("AA"&amp;ROW())="Shade"</formula>
    </cfRule>
  </conditionalFormatting>
  <conditionalFormatting sqref="H264:H268">
    <cfRule type="expression" dxfId="765" priority="171">
      <formula>INDIRECT("X"&amp;ROW())="Done"</formula>
    </cfRule>
    <cfRule type="expression" dxfId="764" priority="172">
      <formula>INDIRECT("X"&amp;ROW())="Add"</formula>
    </cfRule>
  </conditionalFormatting>
  <conditionalFormatting sqref="G264:G268">
    <cfRule type="expression" dxfId="763" priority="173">
      <formula>INDIRECT("w"&amp;ROW())="Done"</formula>
    </cfRule>
    <cfRule type="expression" dxfId="762" priority="174">
      <formula>INDIRECT("W"&amp;ROW())="Add"</formula>
    </cfRule>
  </conditionalFormatting>
  <conditionalFormatting sqref="F264:F268">
    <cfRule type="expression" dxfId="761" priority="175">
      <formula>INDIRECT("V"&amp;ROW())="Done"</formula>
    </cfRule>
    <cfRule type="expression" dxfId="760" priority="176">
      <formula>INDIRECT("V"&amp;ROW())="Add"</formula>
    </cfRule>
  </conditionalFormatting>
  <conditionalFormatting sqref="I264:I268">
    <cfRule type="expression" dxfId="759" priority="169">
      <formula>INDIRECT("Y"&amp;ROW())="Done"</formula>
    </cfRule>
    <cfRule type="expression" dxfId="758" priority="170">
      <formula>INDIRECT("Y"&amp;ROW())="Add"</formula>
    </cfRule>
  </conditionalFormatting>
  <conditionalFormatting sqref="J264:J268">
    <cfRule type="expression" dxfId="757" priority="167">
      <formula>INDIRECT("Z"&amp;ROW())="Done"</formula>
    </cfRule>
    <cfRule type="expression" dxfId="756" priority="168">
      <formula>INDIRECT("Z"&amp;ROW())="Add"</formula>
    </cfRule>
  </conditionalFormatting>
  <conditionalFormatting sqref="F314:J318">
    <cfRule type="expression" dxfId="755" priority="144">
      <formula>INDIRECT("AA"&amp;ROW())="Shade"</formula>
    </cfRule>
  </conditionalFormatting>
  <conditionalFormatting sqref="H309:H313">
    <cfRule type="expression" dxfId="754" priority="160">
      <formula>INDIRECT("X"&amp;ROW())="Done"</formula>
    </cfRule>
    <cfRule type="expression" dxfId="753" priority="161">
      <formula>INDIRECT("X"&amp;ROW())="Add"</formula>
    </cfRule>
  </conditionalFormatting>
  <conditionalFormatting sqref="G309:G313">
    <cfRule type="expression" dxfId="752" priority="162">
      <formula>INDIRECT("w"&amp;ROW())="Done"</formula>
    </cfRule>
    <cfRule type="expression" dxfId="751" priority="163">
      <formula>INDIRECT("W"&amp;ROW())="Add"</formula>
    </cfRule>
  </conditionalFormatting>
  <conditionalFormatting sqref="F309:F313">
    <cfRule type="expression" dxfId="750" priority="164">
      <formula>INDIRECT("V"&amp;ROW())="Done"</formula>
    </cfRule>
    <cfRule type="expression" dxfId="749" priority="165">
      <formula>INDIRECT("V"&amp;ROW())="Add"</formula>
    </cfRule>
  </conditionalFormatting>
  <conditionalFormatting sqref="I309:I313">
    <cfRule type="expression" dxfId="748" priority="158">
      <formula>INDIRECT("Y"&amp;ROW())="Done"</formula>
    </cfRule>
    <cfRule type="expression" dxfId="747" priority="159">
      <formula>INDIRECT("Y"&amp;ROW())="Add"</formula>
    </cfRule>
  </conditionalFormatting>
  <conditionalFormatting sqref="J309:J313">
    <cfRule type="expression" dxfId="746" priority="156">
      <formula>INDIRECT("Z"&amp;ROW())="Done"</formula>
    </cfRule>
    <cfRule type="expression" dxfId="745" priority="157">
      <formula>INDIRECT("Z"&amp;ROW())="Add"</formula>
    </cfRule>
  </conditionalFormatting>
  <conditionalFormatting sqref="F309:J313">
    <cfRule type="expression" dxfId="744" priority="155">
      <formula>INDIRECT("AA"&amp;ROW())="Shade"</formula>
    </cfRule>
  </conditionalFormatting>
  <conditionalFormatting sqref="F364:J368">
    <cfRule type="expression" dxfId="743" priority="122">
      <formula>INDIRECT("AA"&amp;ROW())="Shade"</formula>
    </cfRule>
  </conditionalFormatting>
  <conditionalFormatting sqref="H314:H318">
    <cfRule type="expression" dxfId="742" priority="149">
      <formula>INDIRECT("X"&amp;ROW())="Done"</formula>
    </cfRule>
    <cfRule type="expression" dxfId="741" priority="150">
      <formula>INDIRECT("X"&amp;ROW())="Add"</formula>
    </cfRule>
  </conditionalFormatting>
  <conditionalFormatting sqref="G314:G318">
    <cfRule type="expression" dxfId="740" priority="151">
      <formula>INDIRECT("w"&amp;ROW())="Done"</formula>
    </cfRule>
    <cfRule type="expression" dxfId="739" priority="152">
      <formula>INDIRECT("W"&amp;ROW())="Add"</formula>
    </cfRule>
  </conditionalFormatting>
  <conditionalFormatting sqref="F314:F318">
    <cfRule type="expression" dxfId="738" priority="153">
      <formula>INDIRECT("V"&amp;ROW())="Done"</formula>
    </cfRule>
    <cfRule type="expression" dxfId="737" priority="154">
      <formula>INDIRECT("V"&amp;ROW())="Add"</formula>
    </cfRule>
  </conditionalFormatting>
  <conditionalFormatting sqref="I314:I318">
    <cfRule type="expression" dxfId="736" priority="147">
      <formula>INDIRECT("Y"&amp;ROW())="Done"</formula>
    </cfRule>
    <cfRule type="expression" dxfId="735" priority="148">
      <formula>INDIRECT("Y"&amp;ROW())="Add"</formula>
    </cfRule>
  </conditionalFormatting>
  <conditionalFormatting sqref="J314:J318">
    <cfRule type="expression" dxfId="734" priority="145">
      <formula>INDIRECT("Z"&amp;ROW())="Done"</formula>
    </cfRule>
    <cfRule type="expression" dxfId="733" priority="146">
      <formula>INDIRECT("Z"&amp;ROW())="Add"</formula>
    </cfRule>
  </conditionalFormatting>
  <conditionalFormatting sqref="F199:J203">
    <cfRule type="expression" dxfId="732" priority="56">
      <formula>INDIRECT("AA"&amp;ROW())="Shade"</formula>
    </cfRule>
  </conditionalFormatting>
  <conditionalFormatting sqref="H359:H363">
    <cfRule type="expression" dxfId="731" priority="138">
      <formula>INDIRECT("X"&amp;ROW())="Done"</formula>
    </cfRule>
    <cfRule type="expression" dxfId="730" priority="139">
      <formula>INDIRECT("X"&amp;ROW())="Add"</formula>
    </cfRule>
  </conditionalFormatting>
  <conditionalFormatting sqref="G359:G363">
    <cfRule type="expression" dxfId="729" priority="140">
      <formula>INDIRECT("w"&amp;ROW())="Done"</formula>
    </cfRule>
    <cfRule type="expression" dxfId="728" priority="141">
      <formula>INDIRECT("W"&amp;ROW())="Add"</formula>
    </cfRule>
  </conditionalFormatting>
  <conditionalFormatting sqref="F359:F363">
    <cfRule type="expression" dxfId="727" priority="142">
      <formula>INDIRECT("V"&amp;ROW())="Done"</formula>
    </cfRule>
    <cfRule type="expression" dxfId="726" priority="143">
      <formula>INDIRECT("V"&amp;ROW())="Add"</formula>
    </cfRule>
  </conditionalFormatting>
  <conditionalFormatting sqref="I359:I363">
    <cfRule type="expression" dxfId="725" priority="136">
      <formula>INDIRECT("Y"&amp;ROW())="Done"</formula>
    </cfRule>
    <cfRule type="expression" dxfId="724" priority="137">
      <formula>INDIRECT("Y"&amp;ROW())="Add"</formula>
    </cfRule>
  </conditionalFormatting>
  <conditionalFormatting sqref="J359:J363">
    <cfRule type="expression" dxfId="723" priority="134">
      <formula>INDIRECT("Z"&amp;ROW())="Done"</formula>
    </cfRule>
    <cfRule type="expression" dxfId="722" priority="135">
      <formula>INDIRECT("Z"&amp;ROW())="Add"</formula>
    </cfRule>
  </conditionalFormatting>
  <conditionalFormatting sqref="F359:J363">
    <cfRule type="expression" dxfId="721" priority="133">
      <formula>INDIRECT("AA"&amp;ROW())="Shade"</formula>
    </cfRule>
  </conditionalFormatting>
  <conditionalFormatting sqref="H364:H368">
    <cfRule type="expression" dxfId="720" priority="127">
      <formula>INDIRECT("X"&amp;ROW())="Done"</formula>
    </cfRule>
    <cfRule type="expression" dxfId="719" priority="128">
      <formula>INDIRECT("X"&amp;ROW())="Add"</formula>
    </cfRule>
  </conditionalFormatting>
  <conditionalFormatting sqref="G364:G368">
    <cfRule type="expression" dxfId="718" priority="129">
      <formula>INDIRECT("w"&amp;ROW())="Done"</formula>
    </cfRule>
    <cfRule type="expression" dxfId="717" priority="130">
      <formula>INDIRECT("W"&amp;ROW())="Add"</formula>
    </cfRule>
  </conditionalFormatting>
  <conditionalFormatting sqref="F364:F368">
    <cfRule type="expression" dxfId="716" priority="131">
      <formula>INDIRECT("V"&amp;ROW())="Done"</formula>
    </cfRule>
    <cfRule type="expression" dxfId="715" priority="132">
      <formula>INDIRECT("V"&amp;ROW())="Add"</formula>
    </cfRule>
  </conditionalFormatting>
  <conditionalFormatting sqref="I364:I368">
    <cfRule type="expression" dxfId="714" priority="125">
      <formula>INDIRECT("Y"&amp;ROW())="Done"</formula>
    </cfRule>
    <cfRule type="expression" dxfId="713" priority="126">
      <formula>INDIRECT("Y"&amp;ROW())="Add"</formula>
    </cfRule>
  </conditionalFormatting>
  <conditionalFormatting sqref="J364:J368">
    <cfRule type="expression" dxfId="712" priority="123">
      <formula>INDIRECT("Z"&amp;ROW())="Done"</formula>
    </cfRule>
    <cfRule type="expression" dxfId="711" priority="124">
      <formula>INDIRECT("Z"&amp;ROW())="Add"</formula>
    </cfRule>
  </conditionalFormatting>
  <conditionalFormatting sqref="H179:H193 H169:H173 H204:H208">
    <cfRule type="expression" dxfId="710" priority="116">
      <formula>INDIRECT("X"&amp;ROW())="Done"</formula>
    </cfRule>
    <cfRule type="expression" dxfId="709" priority="117">
      <formula>INDIRECT("X"&amp;ROW())="Add"</formula>
    </cfRule>
  </conditionalFormatting>
  <conditionalFormatting sqref="G179:G193 G169:G173 G204:G208">
    <cfRule type="expression" dxfId="708" priority="118">
      <formula>INDIRECT("w"&amp;ROW())="Done"</formula>
    </cfRule>
    <cfRule type="expression" dxfId="707" priority="119">
      <formula>INDIRECT("W"&amp;ROW())="Add"</formula>
    </cfRule>
  </conditionalFormatting>
  <conditionalFormatting sqref="F179:F193 F169:F173 F204:F208">
    <cfRule type="expression" dxfId="706" priority="120">
      <formula>INDIRECT("V"&amp;ROW())="Done"</formula>
    </cfRule>
    <cfRule type="expression" dxfId="705" priority="121">
      <formula>INDIRECT("V"&amp;ROW())="Add"</formula>
    </cfRule>
  </conditionalFormatting>
  <conditionalFormatting sqref="I179:I193 I169:I173 I204:I208">
    <cfRule type="expression" dxfId="704" priority="114">
      <formula>INDIRECT("Y"&amp;ROW())="Done"</formula>
    </cfRule>
    <cfRule type="expression" dxfId="703" priority="115">
      <formula>INDIRECT("Y"&amp;ROW())="Add"</formula>
    </cfRule>
  </conditionalFormatting>
  <conditionalFormatting sqref="J179:J193 J169:J173 J204:J208">
    <cfRule type="expression" dxfId="702" priority="112">
      <formula>INDIRECT("Z"&amp;ROW())="Done"</formula>
    </cfRule>
    <cfRule type="expression" dxfId="701" priority="113">
      <formula>INDIRECT("Z"&amp;ROW())="Add"</formula>
    </cfRule>
  </conditionalFormatting>
  <conditionalFormatting sqref="F179:J193 F169:J173 F204:J208">
    <cfRule type="expression" dxfId="700" priority="111">
      <formula>INDIRECT("AA"&amp;ROW())="Shade"</formula>
    </cfRule>
  </conditionalFormatting>
  <conditionalFormatting sqref="H174:H178">
    <cfRule type="expression" dxfId="699" priority="105">
      <formula>INDIRECT("X"&amp;ROW())="Done"</formula>
    </cfRule>
    <cfRule type="expression" dxfId="698" priority="106">
      <formula>INDIRECT("X"&amp;ROW())="Add"</formula>
    </cfRule>
  </conditionalFormatting>
  <conditionalFormatting sqref="G174:G178">
    <cfRule type="expression" dxfId="697" priority="107">
      <formula>INDIRECT("w"&amp;ROW())="Done"</formula>
    </cfRule>
    <cfRule type="expression" dxfId="696" priority="108">
      <formula>INDIRECT("W"&amp;ROW())="Add"</formula>
    </cfRule>
  </conditionalFormatting>
  <conditionalFormatting sqref="F174:F178">
    <cfRule type="expression" dxfId="695" priority="109">
      <formula>INDIRECT("V"&amp;ROW())="Done"</formula>
    </cfRule>
    <cfRule type="expression" dxfId="694" priority="110">
      <formula>INDIRECT("V"&amp;ROW())="Add"</formula>
    </cfRule>
  </conditionalFormatting>
  <conditionalFormatting sqref="I174:I178">
    <cfRule type="expression" dxfId="693" priority="103">
      <formula>INDIRECT("Y"&amp;ROW())="Done"</formula>
    </cfRule>
    <cfRule type="expression" dxfId="692" priority="104">
      <formula>INDIRECT("Y"&amp;ROW())="Add"</formula>
    </cfRule>
  </conditionalFormatting>
  <conditionalFormatting sqref="J174:J178">
    <cfRule type="expression" dxfId="691" priority="101">
      <formula>INDIRECT("Z"&amp;ROW())="Done"</formula>
    </cfRule>
    <cfRule type="expression" dxfId="690" priority="102">
      <formula>INDIRECT("Z"&amp;ROW())="Add"</formula>
    </cfRule>
  </conditionalFormatting>
  <conditionalFormatting sqref="F174:J178">
    <cfRule type="expression" dxfId="689" priority="100">
      <formula>INDIRECT("AA"&amp;ROW())="Shade"</formula>
    </cfRule>
  </conditionalFormatting>
  <conditionalFormatting sqref="H209:H213">
    <cfRule type="expression" dxfId="688" priority="94">
      <formula>INDIRECT("X"&amp;ROW())="Done"</formula>
    </cfRule>
    <cfRule type="expression" dxfId="687" priority="95">
      <formula>INDIRECT("X"&amp;ROW())="Add"</formula>
    </cfRule>
  </conditionalFormatting>
  <conditionalFormatting sqref="G209:G213">
    <cfRule type="expression" dxfId="686" priority="96">
      <formula>INDIRECT("w"&amp;ROW())="Done"</formula>
    </cfRule>
    <cfRule type="expression" dxfId="685" priority="97">
      <formula>INDIRECT("W"&amp;ROW())="Add"</formula>
    </cfRule>
  </conditionalFormatting>
  <conditionalFormatting sqref="F209:F213">
    <cfRule type="expression" dxfId="684" priority="98">
      <formula>INDIRECT("V"&amp;ROW())="Done"</formula>
    </cfRule>
    <cfRule type="expression" dxfId="683" priority="99">
      <formula>INDIRECT("V"&amp;ROW())="Add"</formula>
    </cfRule>
  </conditionalFormatting>
  <conditionalFormatting sqref="I209:I213">
    <cfRule type="expression" dxfId="682" priority="92">
      <formula>INDIRECT("Y"&amp;ROW())="Done"</formula>
    </cfRule>
    <cfRule type="expression" dxfId="681" priority="93">
      <formula>INDIRECT("Y"&amp;ROW())="Add"</formula>
    </cfRule>
  </conditionalFormatting>
  <conditionalFormatting sqref="J209:J213">
    <cfRule type="expression" dxfId="680" priority="90">
      <formula>INDIRECT("Z"&amp;ROW())="Done"</formula>
    </cfRule>
    <cfRule type="expression" dxfId="679" priority="91">
      <formula>INDIRECT("Z"&amp;ROW())="Add"</formula>
    </cfRule>
  </conditionalFormatting>
  <conditionalFormatting sqref="F209:J213">
    <cfRule type="expression" dxfId="678" priority="89">
      <formula>INDIRECT("AA"&amp;ROW())="Shade"</formula>
    </cfRule>
  </conditionalFormatting>
  <conditionalFormatting sqref="H214:H218">
    <cfRule type="expression" dxfId="677" priority="83">
      <formula>INDIRECT("X"&amp;ROW())="Done"</formula>
    </cfRule>
    <cfRule type="expression" dxfId="676" priority="84">
      <formula>INDIRECT("X"&amp;ROW())="Add"</formula>
    </cfRule>
  </conditionalFormatting>
  <conditionalFormatting sqref="G214:G218">
    <cfRule type="expression" dxfId="675" priority="85">
      <formula>INDIRECT("w"&amp;ROW())="Done"</formula>
    </cfRule>
    <cfRule type="expression" dxfId="674" priority="86">
      <formula>INDIRECT("W"&amp;ROW())="Add"</formula>
    </cfRule>
  </conditionalFormatting>
  <conditionalFormatting sqref="F214:F218">
    <cfRule type="expression" dxfId="673" priority="87">
      <formula>INDIRECT("V"&amp;ROW())="Done"</formula>
    </cfRule>
    <cfRule type="expression" dxfId="672" priority="88">
      <formula>INDIRECT("V"&amp;ROW())="Add"</formula>
    </cfRule>
  </conditionalFormatting>
  <conditionalFormatting sqref="I214:I218">
    <cfRule type="expression" dxfId="671" priority="81">
      <formula>INDIRECT("Y"&amp;ROW())="Done"</formula>
    </cfRule>
    <cfRule type="expression" dxfId="670" priority="82">
      <formula>INDIRECT("Y"&amp;ROW())="Add"</formula>
    </cfRule>
  </conditionalFormatting>
  <conditionalFormatting sqref="J214:J218">
    <cfRule type="expression" dxfId="669" priority="79">
      <formula>INDIRECT("Z"&amp;ROW())="Done"</formula>
    </cfRule>
    <cfRule type="expression" dxfId="668" priority="80">
      <formula>INDIRECT("Z"&amp;ROW())="Add"</formula>
    </cfRule>
  </conditionalFormatting>
  <conditionalFormatting sqref="F214:J218">
    <cfRule type="expression" dxfId="667" priority="78">
      <formula>INDIRECT("AA"&amp;ROW())="Shade"</formula>
    </cfRule>
  </conditionalFormatting>
  <conditionalFormatting sqref="F414:J418">
    <cfRule type="expression" dxfId="666" priority="1">
      <formula>INDIRECT("AA"&amp;ROW())="Shade"</formula>
    </cfRule>
  </conditionalFormatting>
  <conditionalFormatting sqref="H194:H198">
    <cfRule type="expression" dxfId="665" priority="72">
      <formula>INDIRECT("X"&amp;ROW())="Done"</formula>
    </cfRule>
    <cfRule type="expression" dxfId="664" priority="73">
      <formula>INDIRECT("X"&amp;ROW())="Add"</formula>
    </cfRule>
  </conditionalFormatting>
  <conditionalFormatting sqref="G194:G198">
    <cfRule type="expression" dxfId="663" priority="74">
      <formula>INDIRECT("w"&amp;ROW())="Done"</formula>
    </cfRule>
    <cfRule type="expression" dxfId="662" priority="75">
      <formula>INDIRECT("W"&amp;ROW())="Add"</formula>
    </cfRule>
  </conditionalFormatting>
  <conditionalFormatting sqref="F194:F198">
    <cfRule type="expression" dxfId="661" priority="76">
      <formula>INDIRECT("V"&amp;ROW())="Done"</formula>
    </cfRule>
    <cfRule type="expression" dxfId="660" priority="77">
      <formula>INDIRECT("V"&amp;ROW())="Add"</formula>
    </cfRule>
  </conditionalFormatting>
  <conditionalFormatting sqref="I194:I198">
    <cfRule type="expression" dxfId="659" priority="70">
      <formula>INDIRECT("Y"&amp;ROW())="Done"</formula>
    </cfRule>
    <cfRule type="expression" dxfId="658" priority="71">
      <formula>INDIRECT("Y"&amp;ROW())="Add"</formula>
    </cfRule>
  </conditionalFormatting>
  <conditionalFormatting sqref="J194:J198">
    <cfRule type="expression" dxfId="657" priority="68">
      <formula>INDIRECT("Z"&amp;ROW())="Done"</formula>
    </cfRule>
    <cfRule type="expression" dxfId="656" priority="69">
      <formula>INDIRECT("Z"&amp;ROW())="Add"</formula>
    </cfRule>
  </conditionalFormatting>
  <conditionalFormatting sqref="F194:J198">
    <cfRule type="expression" dxfId="655" priority="67">
      <formula>INDIRECT("AA"&amp;ROW())="Shade"</formula>
    </cfRule>
  </conditionalFormatting>
  <conditionalFormatting sqref="H199:H203">
    <cfRule type="expression" dxfId="654" priority="61">
      <formula>INDIRECT("X"&amp;ROW())="Done"</formula>
    </cfRule>
    <cfRule type="expression" dxfId="653" priority="62">
      <formula>INDIRECT("X"&amp;ROW())="Add"</formula>
    </cfRule>
  </conditionalFormatting>
  <conditionalFormatting sqref="G199:G203">
    <cfRule type="expression" dxfId="652" priority="63">
      <formula>INDIRECT("w"&amp;ROW())="Done"</formula>
    </cfRule>
    <cfRule type="expression" dxfId="651" priority="64">
      <formula>INDIRECT("W"&amp;ROW())="Add"</formula>
    </cfRule>
  </conditionalFormatting>
  <conditionalFormatting sqref="F199:F203">
    <cfRule type="expression" dxfId="650" priority="65">
      <formula>INDIRECT("V"&amp;ROW())="Done"</formula>
    </cfRule>
    <cfRule type="expression" dxfId="649" priority="66">
      <formula>INDIRECT("V"&amp;ROW())="Add"</formula>
    </cfRule>
  </conditionalFormatting>
  <conditionalFormatting sqref="I199:I203">
    <cfRule type="expression" dxfId="648" priority="59">
      <formula>INDIRECT("Y"&amp;ROW())="Done"</formula>
    </cfRule>
    <cfRule type="expression" dxfId="647" priority="60">
      <formula>INDIRECT("Y"&amp;ROW())="Add"</formula>
    </cfRule>
  </conditionalFormatting>
  <conditionalFormatting sqref="J199:J203">
    <cfRule type="expression" dxfId="646" priority="57">
      <formula>INDIRECT("Z"&amp;ROW())="Done"</formula>
    </cfRule>
    <cfRule type="expression" dxfId="645" priority="58">
      <formula>INDIRECT("Z"&amp;ROW())="Add"</formula>
    </cfRule>
  </conditionalFormatting>
  <conditionalFormatting sqref="H394:H408 H384:H388">
    <cfRule type="expression" dxfId="644" priority="50">
      <formula>INDIRECT("X"&amp;ROW())="Done"</formula>
    </cfRule>
    <cfRule type="expression" dxfId="643" priority="51">
      <formula>INDIRECT("X"&amp;ROW())="Add"</formula>
    </cfRule>
  </conditionalFormatting>
  <conditionalFormatting sqref="G394:G408 G384:G388">
    <cfRule type="expression" dxfId="642" priority="52">
      <formula>INDIRECT("w"&amp;ROW())="Done"</formula>
    </cfRule>
    <cfRule type="expression" dxfId="641" priority="53">
      <formula>INDIRECT("W"&amp;ROW())="Add"</formula>
    </cfRule>
  </conditionalFormatting>
  <conditionalFormatting sqref="F394:F408 F384:F388">
    <cfRule type="expression" dxfId="640" priority="54">
      <formula>INDIRECT("V"&amp;ROW())="Done"</formula>
    </cfRule>
    <cfRule type="expression" dxfId="639" priority="55">
      <formula>INDIRECT("V"&amp;ROW())="Add"</formula>
    </cfRule>
  </conditionalFormatting>
  <conditionalFormatting sqref="I394:I408 I384:I388">
    <cfRule type="expression" dxfId="638" priority="48">
      <formula>INDIRECT("Y"&amp;ROW())="Done"</formula>
    </cfRule>
    <cfRule type="expression" dxfId="637" priority="49">
      <formula>INDIRECT("Y"&amp;ROW())="Add"</formula>
    </cfRule>
  </conditionalFormatting>
  <conditionalFormatting sqref="J394:J408 J384:J388">
    <cfRule type="expression" dxfId="636" priority="46">
      <formula>INDIRECT("Z"&amp;ROW())="Done"</formula>
    </cfRule>
    <cfRule type="expression" dxfId="635" priority="47">
      <formula>INDIRECT("Z"&amp;ROW())="Add"</formula>
    </cfRule>
  </conditionalFormatting>
  <conditionalFormatting sqref="F394:J408 F384:J388">
    <cfRule type="expression" dxfId="634" priority="45">
      <formula>INDIRECT("AA"&amp;ROW())="Shade"</formula>
    </cfRule>
  </conditionalFormatting>
  <conditionalFormatting sqref="H389:H393">
    <cfRule type="expression" dxfId="633" priority="39">
      <formula>INDIRECT("X"&amp;ROW())="Done"</formula>
    </cfRule>
    <cfRule type="expression" dxfId="632" priority="40">
      <formula>INDIRECT("X"&amp;ROW())="Add"</formula>
    </cfRule>
  </conditionalFormatting>
  <conditionalFormatting sqref="G389:G393">
    <cfRule type="expression" dxfId="631" priority="41">
      <formula>INDIRECT("w"&amp;ROW())="Done"</formula>
    </cfRule>
    <cfRule type="expression" dxfId="630" priority="42">
      <formula>INDIRECT("W"&amp;ROW())="Add"</formula>
    </cfRule>
  </conditionalFormatting>
  <conditionalFormatting sqref="F389:F393">
    <cfRule type="expression" dxfId="629" priority="43">
      <formula>INDIRECT("V"&amp;ROW())="Done"</formula>
    </cfRule>
    <cfRule type="expression" dxfId="628" priority="44">
      <formula>INDIRECT("V"&amp;ROW())="Add"</formula>
    </cfRule>
  </conditionalFormatting>
  <conditionalFormatting sqref="I389:I393">
    <cfRule type="expression" dxfId="627" priority="37">
      <formula>INDIRECT("Y"&amp;ROW())="Done"</formula>
    </cfRule>
    <cfRule type="expression" dxfId="626" priority="38">
      <formula>INDIRECT("Y"&amp;ROW())="Add"</formula>
    </cfRule>
  </conditionalFormatting>
  <conditionalFormatting sqref="J389:J393">
    <cfRule type="expression" dxfId="625" priority="35">
      <formula>INDIRECT("Z"&amp;ROW())="Done"</formula>
    </cfRule>
    <cfRule type="expression" dxfId="624" priority="36">
      <formula>INDIRECT("Z"&amp;ROW())="Add"</formula>
    </cfRule>
  </conditionalFormatting>
  <conditionalFormatting sqref="F389:J393">
    <cfRule type="expression" dxfId="623" priority="34">
      <formula>INDIRECT("AA"&amp;ROW())="Shade"</formula>
    </cfRule>
  </conditionalFormatting>
  <conditionalFormatting sqref="F419:J433">
    <cfRule type="expression" dxfId="622" priority="23">
      <formula>INDIRECT("AA"&amp;ROW())="Shade"</formula>
    </cfRule>
  </conditionalFormatting>
  <conditionalFormatting sqref="H419:H433">
    <cfRule type="expression" dxfId="621" priority="28">
      <formula>INDIRECT("X"&amp;ROW())="Done"</formula>
    </cfRule>
    <cfRule type="expression" dxfId="620" priority="29">
      <formula>INDIRECT("X"&amp;ROW())="Add"</formula>
    </cfRule>
  </conditionalFormatting>
  <conditionalFormatting sqref="G419:G433">
    <cfRule type="expression" dxfId="619" priority="30">
      <formula>INDIRECT("w"&amp;ROW())="Done"</formula>
    </cfRule>
    <cfRule type="expression" dxfId="618" priority="31">
      <formula>INDIRECT("W"&amp;ROW())="Add"</formula>
    </cfRule>
  </conditionalFormatting>
  <conditionalFormatting sqref="F419:F433">
    <cfRule type="expression" dxfId="617" priority="32">
      <formula>INDIRECT("V"&amp;ROW())="Done"</formula>
    </cfRule>
    <cfRule type="expression" dxfId="616" priority="33">
      <formula>INDIRECT("V"&amp;ROW())="Add"</formula>
    </cfRule>
  </conditionalFormatting>
  <conditionalFormatting sqref="I419:I433">
    <cfRule type="expression" dxfId="615" priority="26">
      <formula>INDIRECT("Y"&amp;ROW())="Done"</formula>
    </cfRule>
    <cfRule type="expression" dxfId="614" priority="27">
      <formula>INDIRECT("Y"&amp;ROW())="Add"</formula>
    </cfRule>
  </conditionalFormatting>
  <conditionalFormatting sqref="J419:J433">
    <cfRule type="expression" dxfId="613" priority="24">
      <formula>INDIRECT("Z"&amp;ROW())="Done"</formula>
    </cfRule>
    <cfRule type="expression" dxfId="612" priority="25">
      <formula>INDIRECT("Z"&amp;ROW())="Add"</formula>
    </cfRule>
  </conditionalFormatting>
  <conditionalFormatting sqref="H409:H413">
    <cfRule type="expression" dxfId="611" priority="17">
      <formula>INDIRECT("X"&amp;ROW())="Done"</formula>
    </cfRule>
    <cfRule type="expression" dxfId="610" priority="18">
      <formula>INDIRECT("X"&amp;ROW())="Add"</formula>
    </cfRule>
  </conditionalFormatting>
  <conditionalFormatting sqref="G409:G413">
    <cfRule type="expression" dxfId="609" priority="19">
      <formula>INDIRECT("w"&amp;ROW())="Done"</formula>
    </cfRule>
    <cfRule type="expression" dxfId="608" priority="20">
      <formula>INDIRECT("W"&amp;ROW())="Add"</formula>
    </cfRule>
  </conditionalFormatting>
  <conditionalFormatting sqref="F409:F413">
    <cfRule type="expression" dxfId="607" priority="21">
      <formula>INDIRECT("V"&amp;ROW())="Done"</formula>
    </cfRule>
    <cfRule type="expression" dxfId="606" priority="22">
      <formula>INDIRECT("V"&amp;ROW())="Add"</formula>
    </cfRule>
  </conditionalFormatting>
  <conditionalFormatting sqref="I409:I413">
    <cfRule type="expression" dxfId="605" priority="15">
      <formula>INDIRECT("Y"&amp;ROW())="Done"</formula>
    </cfRule>
    <cfRule type="expression" dxfId="604" priority="16">
      <formula>INDIRECT("Y"&amp;ROW())="Add"</formula>
    </cfRule>
  </conditionalFormatting>
  <conditionalFormatting sqref="J409:J413">
    <cfRule type="expression" dxfId="603" priority="13">
      <formula>INDIRECT("Z"&amp;ROW())="Done"</formula>
    </cfRule>
    <cfRule type="expression" dxfId="602" priority="14">
      <formula>INDIRECT("Z"&amp;ROW())="Add"</formula>
    </cfRule>
  </conditionalFormatting>
  <conditionalFormatting sqref="F409:J413">
    <cfRule type="expression" dxfId="601" priority="12">
      <formula>INDIRECT("AA"&amp;ROW())="Shade"</formula>
    </cfRule>
  </conditionalFormatting>
  <conditionalFormatting sqref="H414:H418">
    <cfRule type="expression" dxfId="600" priority="6">
      <formula>INDIRECT("X"&amp;ROW())="Done"</formula>
    </cfRule>
    <cfRule type="expression" dxfId="599" priority="7">
      <formula>INDIRECT("X"&amp;ROW())="Add"</formula>
    </cfRule>
  </conditionalFormatting>
  <conditionalFormatting sqref="G414:G418">
    <cfRule type="expression" dxfId="598" priority="8">
      <formula>INDIRECT("w"&amp;ROW())="Done"</formula>
    </cfRule>
    <cfRule type="expression" dxfId="597" priority="9">
      <formula>INDIRECT("W"&amp;ROW())="Add"</formula>
    </cfRule>
  </conditionalFormatting>
  <conditionalFormatting sqref="F414:F418">
    <cfRule type="expression" dxfId="596" priority="10">
      <formula>INDIRECT("V"&amp;ROW())="Done"</formula>
    </cfRule>
    <cfRule type="expression" dxfId="595" priority="11">
      <formula>INDIRECT("V"&amp;ROW())="Add"</formula>
    </cfRule>
  </conditionalFormatting>
  <conditionalFormatting sqref="I414:I418">
    <cfRule type="expression" dxfId="594" priority="4">
      <formula>INDIRECT("Y"&amp;ROW())="Done"</formula>
    </cfRule>
    <cfRule type="expression" dxfId="593" priority="5">
      <formula>INDIRECT("Y"&amp;ROW())="Add"</formula>
    </cfRule>
  </conditionalFormatting>
  <conditionalFormatting sqref="J414:J418">
    <cfRule type="expression" dxfId="592" priority="2">
      <formula>INDIRECT("Z"&amp;ROW())="Done"</formula>
    </cfRule>
    <cfRule type="expression" dxfId="591" priority="3">
      <formula>INDIRECT("Z"&amp;ROW())="Add"</formula>
    </cfRule>
  </conditionalFormatting>
  <dataValidations count="1">
    <dataValidation type="decimal" operator="greaterThan" allowBlank="1" showInputMessage="1" showErrorMessage="1" sqref="F4:J504" xr:uid="{00000000-0002-0000-1000-000000000000}">
      <formula1>0</formula1>
    </dataValidation>
  </dataValidations>
  <printOptions horizontalCentered="1"/>
  <pageMargins left="0.70866141732283472" right="0.70866141732283472" top="0.74803149606299213" bottom="0.74803149606299213" header="0.31496062992125984" footer="0.31496062992125984"/>
  <pageSetup paperSize="8"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61"/>
  <sheetViews>
    <sheetView workbookViewId="0">
      <pane ySplit="3" topLeftCell="A4" activePane="bottomLeft" state="frozen"/>
      <selection pane="bottomLeft" sqref="A1:B1"/>
    </sheetView>
  </sheetViews>
  <sheetFormatPr defaultColWidth="10.26953125" defaultRowHeight="14.5"/>
  <cols>
    <col min="1" max="1" width="48.54296875" customWidth="1"/>
    <col min="2" max="2" width="58" customWidth="1"/>
    <col min="3" max="3" width="10.453125" bestFit="1" customWidth="1"/>
    <col min="4" max="5" width="17" customWidth="1"/>
    <col min="6" max="6" width="17.54296875" style="68" customWidth="1"/>
  </cols>
  <sheetData>
    <row r="1" spans="1:7" s="70" customFormat="1" ht="18" customHeight="1">
      <c r="A1" s="648" t="s">
        <v>846</v>
      </c>
      <c r="B1" s="649"/>
      <c r="F1" s="69"/>
    </row>
    <row r="3" spans="1:7" s="71" customFormat="1" ht="32.25" customHeight="1">
      <c r="A3" s="298" t="s">
        <v>4</v>
      </c>
      <c r="B3" s="298" t="s">
        <v>180</v>
      </c>
      <c r="C3" s="299" t="s">
        <v>173</v>
      </c>
      <c r="D3" s="300" t="s">
        <v>847</v>
      </c>
      <c r="E3" s="300" t="s">
        <v>2</v>
      </c>
      <c r="F3" s="300" t="s">
        <v>3</v>
      </c>
    </row>
    <row r="4" spans="1:7">
      <c r="A4" s="301" t="s">
        <v>848</v>
      </c>
      <c r="B4" s="301" t="s">
        <v>849</v>
      </c>
      <c r="C4" s="302" t="s">
        <v>8</v>
      </c>
      <c r="D4" s="303">
        <v>50</v>
      </c>
      <c r="E4" s="510">
        <v>58.45</v>
      </c>
      <c r="F4" s="304">
        <f>Table2131[[#This Row],[Quantity for Evaluation]]*Table2131[[#This Row],[Rate]]</f>
        <v>2922.5</v>
      </c>
      <c r="G4" s="305"/>
    </row>
    <row r="5" spans="1:7">
      <c r="A5" s="301" t="s">
        <v>848</v>
      </c>
      <c r="B5" s="301" t="s">
        <v>850</v>
      </c>
      <c r="C5" s="302" t="s">
        <v>8</v>
      </c>
      <c r="D5" s="303">
        <v>50</v>
      </c>
      <c r="E5" s="510">
        <v>65.760000000000005</v>
      </c>
      <c r="F5" s="304">
        <f>Table2131[[#This Row],[Quantity for Evaluation]]*Table2131[[#This Row],[Rate]]</f>
        <v>3288.0000000000005</v>
      </c>
    </row>
    <row r="6" spans="1:7">
      <c r="A6" s="301" t="s">
        <v>848</v>
      </c>
      <c r="B6" s="301" t="s">
        <v>851</v>
      </c>
      <c r="C6" s="302" t="s">
        <v>8</v>
      </c>
      <c r="D6" s="303">
        <v>50</v>
      </c>
      <c r="E6" s="510">
        <v>58.45</v>
      </c>
      <c r="F6" s="304">
        <f>Table2131[[#This Row],[Quantity for Evaluation]]*Table2131[[#This Row],[Rate]]</f>
        <v>2922.5</v>
      </c>
    </row>
    <row r="7" spans="1:7">
      <c r="A7" s="301" t="s">
        <v>848</v>
      </c>
      <c r="B7" s="301" t="s">
        <v>852</v>
      </c>
      <c r="C7" s="302" t="s">
        <v>8</v>
      </c>
      <c r="D7" s="303">
        <v>50</v>
      </c>
      <c r="E7" s="510">
        <v>65.760000000000005</v>
      </c>
      <c r="F7" s="304">
        <f>Table2131[[#This Row],[Quantity for Evaluation]]*Table2131[[#This Row],[Rate]]</f>
        <v>3288.0000000000005</v>
      </c>
    </row>
    <row r="8" spans="1:7">
      <c r="A8" s="301" t="s">
        <v>853</v>
      </c>
      <c r="B8" s="301" t="s">
        <v>854</v>
      </c>
      <c r="C8" s="302" t="s">
        <v>8</v>
      </c>
      <c r="D8" s="303">
        <v>25</v>
      </c>
      <c r="E8" s="510">
        <v>22.49</v>
      </c>
      <c r="F8" s="304">
        <f>Table2131[[#This Row],[Quantity for Evaluation]]*Table2131[[#This Row],[Rate]]</f>
        <v>562.25</v>
      </c>
    </row>
    <row r="9" spans="1:7">
      <c r="A9" s="301" t="s">
        <v>853</v>
      </c>
      <c r="B9" s="301" t="s">
        <v>855</v>
      </c>
      <c r="C9" s="302" t="s">
        <v>8</v>
      </c>
      <c r="D9" s="303">
        <v>25</v>
      </c>
      <c r="E9" s="510">
        <v>26.58</v>
      </c>
      <c r="F9" s="304">
        <f>Table2131[[#This Row],[Quantity for Evaluation]]*Table2131[[#This Row],[Rate]]</f>
        <v>664.5</v>
      </c>
    </row>
    <row r="10" spans="1:7">
      <c r="A10" s="301" t="s">
        <v>853</v>
      </c>
      <c r="B10" s="301" t="s">
        <v>856</v>
      </c>
      <c r="C10" s="302" t="s">
        <v>8</v>
      </c>
      <c r="D10" s="303">
        <v>25</v>
      </c>
      <c r="E10" s="510">
        <v>28.63</v>
      </c>
      <c r="F10" s="304">
        <f>Table2131[[#This Row],[Quantity for Evaluation]]*Table2131[[#This Row],[Rate]]</f>
        <v>715.75</v>
      </c>
    </row>
    <row r="11" spans="1:7">
      <c r="A11" s="301" t="s">
        <v>853</v>
      </c>
      <c r="B11" s="301" t="s">
        <v>857</v>
      </c>
      <c r="C11" s="302" t="s">
        <v>8</v>
      </c>
      <c r="D11" s="303">
        <v>25</v>
      </c>
      <c r="E11" s="510">
        <v>30.67</v>
      </c>
      <c r="F11" s="304">
        <f>Table2131[[#This Row],[Quantity for Evaluation]]*Table2131[[#This Row],[Rate]]</f>
        <v>766.75</v>
      </c>
    </row>
    <row r="12" spans="1:7">
      <c r="A12" s="301" t="s">
        <v>853</v>
      </c>
      <c r="B12" s="301" t="s">
        <v>858</v>
      </c>
      <c r="C12" s="302" t="s">
        <v>8</v>
      </c>
      <c r="D12" s="303">
        <v>25</v>
      </c>
      <c r="E12" s="510">
        <v>102.29</v>
      </c>
      <c r="F12" s="304">
        <f>Table2131[[#This Row],[Quantity for Evaluation]]*Table2131[[#This Row],[Rate]]</f>
        <v>2557.25</v>
      </c>
    </row>
    <row r="13" spans="1:7">
      <c r="A13" s="301" t="s">
        <v>853</v>
      </c>
      <c r="B13" s="301" t="s">
        <v>859</v>
      </c>
      <c r="C13" s="302" t="s">
        <v>8</v>
      </c>
      <c r="D13" s="303">
        <v>25</v>
      </c>
      <c r="E13" s="510">
        <v>112.52</v>
      </c>
      <c r="F13" s="304">
        <f>Table2131[[#This Row],[Quantity for Evaluation]]*Table2131[[#This Row],[Rate]]</f>
        <v>2813</v>
      </c>
    </row>
    <row r="14" spans="1:7">
      <c r="A14" s="301" t="s">
        <v>853</v>
      </c>
      <c r="B14" s="301" t="s">
        <v>860</v>
      </c>
      <c r="C14" s="302" t="s">
        <v>8</v>
      </c>
      <c r="D14" s="303">
        <v>25</v>
      </c>
      <c r="E14" s="510">
        <v>122.75</v>
      </c>
      <c r="F14" s="304">
        <f>Table2131[[#This Row],[Quantity for Evaluation]]*Table2131[[#This Row],[Rate]]</f>
        <v>3068.75</v>
      </c>
    </row>
    <row r="15" spans="1:7">
      <c r="A15" s="301" t="s">
        <v>853</v>
      </c>
      <c r="B15" s="301" t="s">
        <v>861</v>
      </c>
      <c r="C15" s="302" t="s">
        <v>8</v>
      </c>
      <c r="D15" s="303">
        <v>25</v>
      </c>
      <c r="E15" s="510">
        <v>132.97999999999999</v>
      </c>
      <c r="F15" s="304">
        <f>Table2131[[#This Row],[Quantity for Evaluation]]*Table2131[[#This Row],[Rate]]</f>
        <v>3324.4999999999995</v>
      </c>
    </row>
    <row r="16" spans="1:7">
      <c r="A16" s="301" t="s">
        <v>853</v>
      </c>
      <c r="B16" s="301" t="s">
        <v>862</v>
      </c>
      <c r="C16" s="302" t="s">
        <v>8</v>
      </c>
      <c r="D16" s="303">
        <v>25</v>
      </c>
      <c r="E16" s="510">
        <v>153.44</v>
      </c>
      <c r="F16" s="304">
        <f>Table2131[[#This Row],[Quantity for Evaluation]]*Table2131[[#This Row],[Rate]]</f>
        <v>3836</v>
      </c>
    </row>
    <row r="17" spans="1:7">
      <c r="A17" s="301" t="s">
        <v>863</v>
      </c>
      <c r="B17" s="301" t="s">
        <v>864</v>
      </c>
      <c r="C17" s="302" t="s">
        <v>8</v>
      </c>
      <c r="D17" s="303">
        <v>20</v>
      </c>
      <c r="E17" s="510">
        <v>225.05</v>
      </c>
      <c r="F17" s="304">
        <f>Table2131[[#This Row],[Quantity for Evaluation]]*Table2131[[#This Row],[Rate]]</f>
        <v>4501</v>
      </c>
    </row>
    <row r="18" spans="1:7">
      <c r="A18" s="301" t="s">
        <v>863</v>
      </c>
      <c r="B18" s="301" t="s">
        <v>865</v>
      </c>
      <c r="C18" s="302" t="s">
        <v>8</v>
      </c>
      <c r="D18" s="303">
        <v>20</v>
      </c>
      <c r="E18" s="510">
        <v>225.05</v>
      </c>
      <c r="F18" s="304">
        <f>Table2131[[#This Row],[Quantity for Evaluation]]*Table2131[[#This Row],[Rate]]</f>
        <v>4501</v>
      </c>
    </row>
    <row r="19" spans="1:7">
      <c r="A19" s="301" t="s">
        <v>863</v>
      </c>
      <c r="B19" s="301" t="s">
        <v>866</v>
      </c>
      <c r="C19" s="302" t="s">
        <v>8</v>
      </c>
      <c r="D19" s="303">
        <v>20</v>
      </c>
      <c r="E19" s="510">
        <v>225.05</v>
      </c>
      <c r="F19" s="304">
        <f>Table2131[[#This Row],[Quantity for Evaluation]]*Table2131[[#This Row],[Rate]]</f>
        <v>4501</v>
      </c>
    </row>
    <row r="20" spans="1:7">
      <c r="A20" s="301" t="s">
        <v>863</v>
      </c>
      <c r="B20" s="301" t="s">
        <v>867</v>
      </c>
      <c r="C20" s="302" t="s">
        <v>8</v>
      </c>
      <c r="D20" s="303">
        <v>20</v>
      </c>
      <c r="E20" s="510">
        <v>225.05</v>
      </c>
      <c r="F20" s="304">
        <f>Table2131[[#This Row],[Quantity for Evaluation]]*Table2131[[#This Row],[Rate]]</f>
        <v>4501</v>
      </c>
    </row>
    <row r="21" spans="1:7">
      <c r="A21" s="301" t="s">
        <v>863</v>
      </c>
      <c r="B21" s="301" t="s">
        <v>868</v>
      </c>
      <c r="C21" s="302" t="s">
        <v>8</v>
      </c>
      <c r="D21" s="303">
        <v>20</v>
      </c>
      <c r="E21" s="510">
        <v>225.05</v>
      </c>
      <c r="F21" s="304">
        <f>Table2131[[#This Row],[Quantity for Evaluation]]*Table2131[[#This Row],[Rate]]</f>
        <v>4501</v>
      </c>
    </row>
    <row r="22" spans="1:7">
      <c r="A22" s="301" t="s">
        <v>869</v>
      </c>
      <c r="B22" s="301" t="s">
        <v>870</v>
      </c>
      <c r="C22" s="302" t="s">
        <v>871</v>
      </c>
      <c r="D22" s="303">
        <v>25</v>
      </c>
      <c r="E22" s="510">
        <v>43.84</v>
      </c>
      <c r="F22" s="304">
        <f>Table2131[[#This Row],[Quantity for Evaluation]]*Table2131[[#This Row],[Rate]]</f>
        <v>1096</v>
      </c>
      <c r="G22" s="305"/>
    </row>
    <row r="23" spans="1:7">
      <c r="A23" s="301" t="s">
        <v>872</v>
      </c>
      <c r="B23" s="301" t="s">
        <v>870</v>
      </c>
      <c r="C23" s="302" t="s">
        <v>871</v>
      </c>
      <c r="D23" s="303">
        <v>25</v>
      </c>
      <c r="E23" s="510">
        <v>51.15</v>
      </c>
      <c r="F23" s="304">
        <f>Table2131[[#This Row],[Quantity for Evaluation]]*Table2131[[#This Row],[Rate]]</f>
        <v>1278.75</v>
      </c>
    </row>
    <row r="24" spans="1:7">
      <c r="A24" s="301" t="s">
        <v>873</v>
      </c>
      <c r="B24" s="301" t="s">
        <v>870</v>
      </c>
      <c r="C24" s="302" t="s">
        <v>8</v>
      </c>
      <c r="D24" s="303">
        <v>25</v>
      </c>
      <c r="E24" s="510">
        <v>65.760000000000005</v>
      </c>
      <c r="F24" s="304">
        <f>Table2131[[#This Row],[Quantity for Evaluation]]*Table2131[[#This Row],[Rate]]</f>
        <v>1644.0000000000002</v>
      </c>
    </row>
    <row r="25" spans="1:7">
      <c r="A25" s="301" t="s">
        <v>869</v>
      </c>
      <c r="B25" s="301" t="s">
        <v>874</v>
      </c>
      <c r="C25" s="302" t="s">
        <v>871</v>
      </c>
      <c r="D25" s="303">
        <v>45</v>
      </c>
      <c r="E25" s="510">
        <v>32.15</v>
      </c>
      <c r="F25" s="304">
        <f>Table2131[[#This Row],[Quantity for Evaluation]]*Table2131[[#This Row],[Rate]]</f>
        <v>1446.75</v>
      </c>
    </row>
    <row r="26" spans="1:7">
      <c r="A26" s="301" t="s">
        <v>872</v>
      </c>
      <c r="B26" s="301" t="s">
        <v>874</v>
      </c>
      <c r="C26" s="302" t="s">
        <v>871</v>
      </c>
      <c r="D26" s="303">
        <v>45</v>
      </c>
      <c r="E26" s="510">
        <v>36.53</v>
      </c>
      <c r="F26" s="304">
        <f>Table2131[[#This Row],[Quantity for Evaluation]]*Table2131[[#This Row],[Rate]]</f>
        <v>1643.8500000000001</v>
      </c>
    </row>
    <row r="27" spans="1:7">
      <c r="A27" s="301" t="s">
        <v>873</v>
      </c>
      <c r="B27" s="301" t="s">
        <v>874</v>
      </c>
      <c r="C27" s="302" t="s">
        <v>8</v>
      </c>
      <c r="D27" s="303">
        <v>45</v>
      </c>
      <c r="E27" s="510">
        <v>43.84</v>
      </c>
      <c r="F27" s="304">
        <f>Table2131[[#This Row],[Quantity for Evaluation]]*Table2131[[#This Row],[Rate]]</f>
        <v>1972.8000000000002</v>
      </c>
    </row>
    <row r="28" spans="1:7">
      <c r="A28" s="301" t="s">
        <v>875</v>
      </c>
      <c r="B28" s="301" t="s">
        <v>870</v>
      </c>
      <c r="C28" s="302" t="s">
        <v>871</v>
      </c>
      <c r="D28" s="303">
        <v>25</v>
      </c>
      <c r="E28" s="510">
        <v>43.84</v>
      </c>
      <c r="F28" s="304">
        <f>Table2131[[#This Row],[Quantity for Evaluation]]*Table2131[[#This Row],[Rate]]</f>
        <v>1096</v>
      </c>
    </row>
    <row r="29" spans="1:7">
      <c r="A29" s="301" t="s">
        <v>876</v>
      </c>
      <c r="B29" s="301" t="s">
        <v>870</v>
      </c>
      <c r="C29" s="302" t="s">
        <v>871</v>
      </c>
      <c r="D29" s="303">
        <v>25</v>
      </c>
      <c r="E29" s="510">
        <v>51.15</v>
      </c>
      <c r="F29" s="304">
        <f>Table2131[[#This Row],[Quantity for Evaluation]]*Table2131[[#This Row],[Rate]]</f>
        <v>1278.75</v>
      </c>
    </row>
    <row r="30" spans="1:7">
      <c r="A30" s="301" t="s">
        <v>877</v>
      </c>
      <c r="B30" s="301" t="s">
        <v>870</v>
      </c>
      <c r="C30" s="302" t="s">
        <v>8</v>
      </c>
      <c r="D30" s="303">
        <v>25</v>
      </c>
      <c r="E30" s="510">
        <v>65.760000000000005</v>
      </c>
      <c r="F30" s="304">
        <f>Table2131[[#This Row],[Quantity for Evaluation]]*Table2131[[#This Row],[Rate]]</f>
        <v>1644.0000000000002</v>
      </c>
    </row>
    <row r="31" spans="1:7">
      <c r="A31" s="301" t="s">
        <v>875</v>
      </c>
      <c r="B31" s="301" t="s">
        <v>874</v>
      </c>
      <c r="C31" s="302" t="s">
        <v>871</v>
      </c>
      <c r="D31" s="303">
        <v>45</v>
      </c>
      <c r="E31" s="510">
        <v>32.15</v>
      </c>
      <c r="F31" s="304">
        <f>Table2131[[#This Row],[Quantity for Evaluation]]*Table2131[[#This Row],[Rate]]</f>
        <v>1446.75</v>
      </c>
    </row>
    <row r="32" spans="1:7">
      <c r="A32" s="301" t="s">
        <v>876</v>
      </c>
      <c r="B32" s="301" t="s">
        <v>874</v>
      </c>
      <c r="C32" s="302" t="s">
        <v>871</v>
      </c>
      <c r="D32" s="303">
        <v>45</v>
      </c>
      <c r="E32" s="510">
        <v>36.53</v>
      </c>
      <c r="F32" s="304">
        <f>Table2131[[#This Row],[Quantity for Evaluation]]*Table2131[[#This Row],[Rate]]</f>
        <v>1643.8500000000001</v>
      </c>
    </row>
    <row r="33" spans="1:6">
      <c r="A33" s="301" t="s">
        <v>877</v>
      </c>
      <c r="B33" s="301" t="s">
        <v>874</v>
      </c>
      <c r="C33" s="302" t="s">
        <v>8</v>
      </c>
      <c r="D33" s="303">
        <v>45</v>
      </c>
      <c r="E33" s="510">
        <v>43.84</v>
      </c>
      <c r="F33" s="304">
        <f>Table2131[[#This Row],[Quantity for Evaluation]]*Table2131[[#This Row],[Rate]]</f>
        <v>1972.8000000000002</v>
      </c>
    </row>
    <row r="34" spans="1:6">
      <c r="A34" s="301" t="s">
        <v>878</v>
      </c>
      <c r="B34" s="301" t="s">
        <v>870</v>
      </c>
      <c r="C34" s="302" t="s">
        <v>871</v>
      </c>
      <c r="D34" s="303">
        <v>25</v>
      </c>
      <c r="E34" s="510">
        <v>43.84</v>
      </c>
      <c r="F34" s="304">
        <f>Table2131[[#This Row],[Quantity for Evaluation]]*Table2131[[#This Row],[Rate]]</f>
        <v>1096</v>
      </c>
    </row>
    <row r="35" spans="1:6">
      <c r="A35" s="301" t="s">
        <v>879</v>
      </c>
      <c r="B35" s="301" t="s">
        <v>870</v>
      </c>
      <c r="C35" s="302" t="s">
        <v>871</v>
      </c>
      <c r="D35" s="303">
        <v>25</v>
      </c>
      <c r="E35" s="510">
        <v>51.15</v>
      </c>
      <c r="F35" s="304">
        <f>Table2131[[#This Row],[Quantity for Evaluation]]*Table2131[[#This Row],[Rate]]</f>
        <v>1278.75</v>
      </c>
    </row>
    <row r="36" spans="1:6">
      <c r="A36" s="301" t="s">
        <v>880</v>
      </c>
      <c r="B36" s="301" t="s">
        <v>870</v>
      </c>
      <c r="C36" s="302" t="s">
        <v>8</v>
      </c>
      <c r="D36" s="303">
        <v>25</v>
      </c>
      <c r="E36" s="510">
        <v>65.760000000000005</v>
      </c>
      <c r="F36" s="304">
        <f>Table2131[[#This Row],[Quantity for Evaluation]]*Table2131[[#This Row],[Rate]]</f>
        <v>1644.0000000000002</v>
      </c>
    </row>
    <row r="37" spans="1:6">
      <c r="A37" s="301" t="s">
        <v>878</v>
      </c>
      <c r="B37" s="301" t="s">
        <v>874</v>
      </c>
      <c r="C37" s="302" t="s">
        <v>871</v>
      </c>
      <c r="D37" s="303">
        <v>25</v>
      </c>
      <c r="E37" s="510">
        <v>32.15</v>
      </c>
      <c r="F37" s="304">
        <f>Table2131[[#This Row],[Quantity for Evaluation]]*Table2131[[#This Row],[Rate]]</f>
        <v>803.75</v>
      </c>
    </row>
    <row r="38" spans="1:6">
      <c r="A38" s="301" t="s">
        <v>879</v>
      </c>
      <c r="B38" s="301" t="s">
        <v>874</v>
      </c>
      <c r="C38" s="302" t="s">
        <v>871</v>
      </c>
      <c r="D38" s="303">
        <v>25</v>
      </c>
      <c r="E38" s="510">
        <v>36.53</v>
      </c>
      <c r="F38" s="304">
        <f>Table2131[[#This Row],[Quantity for Evaluation]]*Table2131[[#This Row],[Rate]]</f>
        <v>913.25</v>
      </c>
    </row>
    <row r="39" spans="1:6">
      <c r="A39" s="301" t="s">
        <v>880</v>
      </c>
      <c r="B39" s="301" t="s">
        <v>874</v>
      </c>
      <c r="C39" s="302" t="s">
        <v>8</v>
      </c>
      <c r="D39" s="303">
        <v>25</v>
      </c>
      <c r="E39" s="510">
        <v>43.84</v>
      </c>
      <c r="F39" s="304">
        <f>Table2131[[#This Row],[Quantity for Evaluation]]*Table2131[[#This Row],[Rate]]</f>
        <v>1096</v>
      </c>
    </row>
    <row r="40" spans="1:6">
      <c r="A40" s="301" t="s">
        <v>881</v>
      </c>
      <c r="B40" s="301" t="s">
        <v>870</v>
      </c>
      <c r="C40" s="302" t="s">
        <v>871</v>
      </c>
      <c r="D40" s="303">
        <v>20</v>
      </c>
      <c r="E40" s="510">
        <v>43.84</v>
      </c>
      <c r="F40" s="304">
        <f>Table2131[[#This Row],[Quantity for Evaluation]]*Table2131[[#This Row],[Rate]]</f>
        <v>876.80000000000007</v>
      </c>
    </row>
    <row r="41" spans="1:6">
      <c r="A41" s="301" t="s">
        <v>882</v>
      </c>
      <c r="B41" s="301" t="s">
        <v>870</v>
      </c>
      <c r="C41" s="302" t="s">
        <v>871</v>
      </c>
      <c r="D41" s="303">
        <v>20</v>
      </c>
      <c r="E41" s="510">
        <v>51.15</v>
      </c>
      <c r="F41" s="304">
        <f>Table2131[[#This Row],[Quantity for Evaluation]]*Table2131[[#This Row],[Rate]]</f>
        <v>1023</v>
      </c>
    </row>
    <row r="42" spans="1:6">
      <c r="A42" s="301" t="s">
        <v>883</v>
      </c>
      <c r="B42" s="301" t="s">
        <v>870</v>
      </c>
      <c r="C42" s="302" t="s">
        <v>8</v>
      </c>
      <c r="D42" s="303">
        <v>20</v>
      </c>
      <c r="E42" s="510">
        <v>65.760000000000005</v>
      </c>
      <c r="F42" s="304">
        <f>Table2131[[#This Row],[Quantity for Evaluation]]*Table2131[[#This Row],[Rate]]</f>
        <v>1315.2</v>
      </c>
    </row>
    <row r="43" spans="1:6">
      <c r="A43" s="301" t="s">
        <v>881</v>
      </c>
      <c r="B43" s="301" t="s">
        <v>874</v>
      </c>
      <c r="C43" s="302" t="s">
        <v>871</v>
      </c>
      <c r="D43" s="303">
        <v>30</v>
      </c>
      <c r="E43" s="510">
        <v>32.15</v>
      </c>
      <c r="F43" s="304">
        <f>Table2131[[#This Row],[Quantity for Evaluation]]*Table2131[[#This Row],[Rate]]</f>
        <v>964.5</v>
      </c>
    </row>
    <row r="44" spans="1:6">
      <c r="A44" s="301" t="s">
        <v>882</v>
      </c>
      <c r="B44" s="301" t="s">
        <v>874</v>
      </c>
      <c r="C44" s="302" t="s">
        <v>871</v>
      </c>
      <c r="D44" s="303">
        <v>30</v>
      </c>
      <c r="E44" s="510">
        <v>36.53</v>
      </c>
      <c r="F44" s="304">
        <f>Table2131[[#This Row],[Quantity for Evaluation]]*Table2131[[#This Row],[Rate]]</f>
        <v>1095.9000000000001</v>
      </c>
    </row>
    <row r="45" spans="1:6">
      <c r="A45" s="301" t="s">
        <v>883</v>
      </c>
      <c r="B45" s="301" t="s">
        <v>874</v>
      </c>
      <c r="C45" s="302" t="s">
        <v>8</v>
      </c>
      <c r="D45" s="303">
        <v>30</v>
      </c>
      <c r="E45" s="510">
        <v>43.84</v>
      </c>
      <c r="F45" s="304">
        <f>Table2131[[#This Row],[Quantity for Evaluation]]*Table2131[[#This Row],[Rate]]</f>
        <v>1315.2</v>
      </c>
    </row>
    <row r="46" spans="1:6">
      <c r="A46" s="301" t="s">
        <v>884</v>
      </c>
      <c r="B46" s="301" t="s">
        <v>874</v>
      </c>
      <c r="C46" s="302" t="s">
        <v>871</v>
      </c>
      <c r="D46" s="303">
        <v>50</v>
      </c>
      <c r="E46" s="510">
        <v>30.69</v>
      </c>
      <c r="F46" s="304">
        <f>Table2131[[#This Row],[Quantity for Evaluation]]*Table2131[[#This Row],[Rate]]</f>
        <v>1534.5</v>
      </c>
    </row>
    <row r="47" spans="1:6">
      <c r="A47" s="301" t="s">
        <v>885</v>
      </c>
      <c r="B47" s="301" t="s">
        <v>874</v>
      </c>
      <c r="C47" s="302" t="s">
        <v>871</v>
      </c>
      <c r="D47" s="303">
        <v>50</v>
      </c>
      <c r="E47" s="510">
        <v>51.15</v>
      </c>
      <c r="F47" s="304">
        <f>Table2131[[#This Row],[Quantity for Evaluation]]*Table2131[[#This Row],[Rate]]</f>
        <v>2557.5</v>
      </c>
    </row>
    <row r="48" spans="1:6">
      <c r="A48" s="301" t="s">
        <v>886</v>
      </c>
      <c r="B48" s="306" t="s">
        <v>887</v>
      </c>
      <c r="C48" s="303" t="s">
        <v>871</v>
      </c>
      <c r="D48" s="303">
        <v>25</v>
      </c>
      <c r="E48" s="510">
        <v>128.6</v>
      </c>
      <c r="F48" s="304">
        <f>Table2131[[#This Row],[Quantity for Evaluation]]*Table2131[[#This Row],[Rate]]</f>
        <v>3215</v>
      </c>
    </row>
    <row r="49" spans="1:6">
      <c r="A49" s="301" t="s">
        <v>888</v>
      </c>
      <c r="B49" s="306" t="s">
        <v>887</v>
      </c>
      <c r="C49" s="303" t="s">
        <v>871</v>
      </c>
      <c r="D49" s="303">
        <v>25</v>
      </c>
      <c r="E49" s="510">
        <v>128.6</v>
      </c>
      <c r="F49" s="304">
        <f>Table2131[[#This Row],[Quantity for Evaluation]]*Table2131[[#This Row],[Rate]]</f>
        <v>3215</v>
      </c>
    </row>
    <row r="50" spans="1:6">
      <c r="A50" s="301" t="s">
        <v>888</v>
      </c>
      <c r="B50" s="306" t="s">
        <v>889</v>
      </c>
      <c r="C50" s="303" t="s">
        <v>871</v>
      </c>
      <c r="D50" s="303">
        <v>15</v>
      </c>
      <c r="E50" s="510">
        <v>131.52000000000001</v>
      </c>
      <c r="F50" s="304">
        <f>Table2131[[#This Row],[Quantity for Evaluation]]*Table2131[[#This Row],[Rate]]</f>
        <v>1972.8000000000002</v>
      </c>
    </row>
    <row r="51" spans="1:6">
      <c r="A51" s="306" t="s">
        <v>890</v>
      </c>
      <c r="B51" s="306" t="s">
        <v>874</v>
      </c>
      <c r="C51" s="303" t="s">
        <v>871</v>
      </c>
      <c r="D51" s="303">
        <v>50</v>
      </c>
      <c r="E51" s="510">
        <v>36.53</v>
      </c>
      <c r="F51" s="304">
        <f>Table2131[[#This Row],[Quantity for Evaluation]]*Table2131[[#This Row],[Rate]]</f>
        <v>1826.5</v>
      </c>
    </row>
    <row r="52" spans="1:6">
      <c r="A52" s="306" t="s">
        <v>891</v>
      </c>
      <c r="B52" s="306" t="s">
        <v>887</v>
      </c>
      <c r="C52" s="303" t="s">
        <v>871</v>
      </c>
      <c r="D52" s="303">
        <v>25</v>
      </c>
      <c r="E52" s="510">
        <v>128.6</v>
      </c>
      <c r="F52" s="304">
        <f>Table2131[[#This Row],[Quantity for Evaluation]]*Table2131[[#This Row],[Rate]]</f>
        <v>3215</v>
      </c>
    </row>
    <row r="53" spans="1:6">
      <c r="A53" s="306" t="s">
        <v>892</v>
      </c>
      <c r="B53" s="306" t="s">
        <v>889</v>
      </c>
      <c r="C53" s="303" t="s">
        <v>871</v>
      </c>
      <c r="D53" s="303">
        <v>15</v>
      </c>
      <c r="E53" s="510">
        <v>131.52000000000001</v>
      </c>
      <c r="F53" s="304">
        <f>Table2131[[#This Row],[Quantity for Evaluation]]*Table2131[[#This Row],[Rate]]</f>
        <v>1972.8000000000002</v>
      </c>
    </row>
    <row r="54" spans="1:6">
      <c r="A54" s="306" t="s">
        <v>893</v>
      </c>
      <c r="B54" s="306" t="s">
        <v>894</v>
      </c>
      <c r="C54" s="303" t="s">
        <v>8</v>
      </c>
      <c r="D54" s="303">
        <v>30</v>
      </c>
      <c r="E54" s="510">
        <v>71.739999999999995</v>
      </c>
      <c r="F54" s="304">
        <f>Table2131[[#This Row],[Quantity for Evaluation]]*Table2131[[#This Row],[Rate]]</f>
        <v>2152.1999999999998</v>
      </c>
    </row>
    <row r="55" spans="1:6">
      <c r="A55" s="306" t="s">
        <v>893</v>
      </c>
      <c r="B55" s="306" t="s">
        <v>895</v>
      </c>
      <c r="C55" s="303" t="s">
        <v>896</v>
      </c>
      <c r="D55" s="303">
        <v>30</v>
      </c>
      <c r="E55" s="510">
        <v>150.15</v>
      </c>
      <c r="F55" s="304">
        <f>Table2131[[#This Row],[Quantity for Evaluation]]*Table2131[[#This Row],[Rate]]</f>
        <v>4504.5</v>
      </c>
    </row>
    <row r="56" spans="1:6">
      <c r="A56" s="306" t="s">
        <v>893</v>
      </c>
      <c r="B56" s="306" t="s">
        <v>897</v>
      </c>
      <c r="C56" s="303" t="s">
        <v>896</v>
      </c>
      <c r="D56" s="303">
        <v>30</v>
      </c>
      <c r="E56" s="510">
        <v>191.26</v>
      </c>
      <c r="F56" s="304">
        <f>Table2131[[#This Row],[Quantity for Evaluation]]*Table2131[[#This Row],[Rate]]</f>
        <v>5737.7999999999993</v>
      </c>
    </row>
    <row r="57" spans="1:6">
      <c r="A57" s="306" t="s">
        <v>898</v>
      </c>
      <c r="B57" s="306" t="s">
        <v>899</v>
      </c>
      <c r="C57" s="303" t="s">
        <v>896</v>
      </c>
      <c r="D57" s="303">
        <v>25</v>
      </c>
      <c r="E57" s="510">
        <v>796.07</v>
      </c>
      <c r="F57" s="304">
        <f>Table2131[[#This Row],[Quantity for Evaluation]]*Table2131[[#This Row],[Rate]]</f>
        <v>19901.75</v>
      </c>
    </row>
    <row r="58" spans="1:6">
      <c r="A58" s="306" t="s">
        <v>898</v>
      </c>
      <c r="B58" s="306" t="s">
        <v>900</v>
      </c>
      <c r="C58" s="303" t="s">
        <v>896</v>
      </c>
      <c r="D58" s="303">
        <v>25</v>
      </c>
      <c r="E58" s="510">
        <v>992.56</v>
      </c>
      <c r="F58" s="304">
        <f>Table2131[[#This Row],[Quantity for Evaluation]]*Table2131[[#This Row],[Rate]]</f>
        <v>24814</v>
      </c>
    </row>
    <row r="59" spans="1:6">
      <c r="A59" s="306" t="s">
        <v>898</v>
      </c>
      <c r="B59" s="306" t="s">
        <v>901</v>
      </c>
      <c r="C59" s="303" t="s">
        <v>896</v>
      </c>
      <c r="D59" s="303">
        <v>25</v>
      </c>
      <c r="E59" s="510">
        <v>1244.24</v>
      </c>
      <c r="F59" s="304">
        <f>Table2131[[#This Row],[Quantity for Evaluation]]*Table2131[[#This Row],[Rate]]</f>
        <v>31106</v>
      </c>
    </row>
    <row r="60" spans="1:6" ht="15" thickBot="1"/>
    <row r="61" spans="1:6" ht="15" thickBot="1">
      <c r="C61" s="73" t="s">
        <v>201</v>
      </c>
      <c r="D61" s="73"/>
      <c r="E61" s="73"/>
      <c r="F61" s="307">
        <f>SUM(F4:F60)</f>
        <v>192546.75</v>
      </c>
    </row>
  </sheetData>
  <protectedRanges>
    <protectedRange sqref="F4:F59" name="Data"/>
  </protectedRanges>
  <mergeCells count="1">
    <mergeCell ref="A1:B1"/>
  </mergeCells>
  <conditionalFormatting sqref="F62:F1048576 F1:F60">
    <cfRule type="expression" dxfId="562" priority="1">
      <formula>INDIRECT("H"&amp;ROW())="Done"</formula>
    </cfRule>
    <cfRule type="expression" dxfId="561" priority="2">
      <formula>INDIRECT("H"&amp;ROW())="Shade"</formula>
    </cfRule>
    <cfRule type="expression" dxfId="560" priority="3">
      <formula>INDIRECT("H"&amp;ROW())="Add"</formula>
    </cfRule>
  </conditionalFormatting>
  <conditionalFormatting sqref="F61">
    <cfRule type="expression" dxfId="559" priority="4">
      <formula>INDIRECT("G"&amp;ROW())="Done"</formula>
    </cfRule>
    <cfRule type="expression" dxfId="558" priority="5">
      <formula>INDIRECT("G"&amp;ROW())="Shade"</formula>
    </cfRule>
    <cfRule type="expression" dxfId="557" priority="6">
      <formula>INDIRECT("G"&amp;ROW())="Add"</formula>
    </cfRule>
  </conditionalFormatting>
  <dataValidations count="1">
    <dataValidation operator="greaterThan" allowBlank="1" showInputMessage="1" showErrorMessage="1" sqref="F4:F59" xr:uid="{00000000-0002-0000-1100-000000000000}"/>
  </dataValidation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9"/>
  <sheetViews>
    <sheetView workbookViewId="0">
      <pane xSplit="1" ySplit="5" topLeftCell="B6" activePane="bottomRight" state="frozen"/>
      <selection pane="topRight" activeCell="B1" sqref="B1"/>
      <selection pane="bottomLeft" activeCell="A6" sqref="A6"/>
      <selection pane="bottomRight"/>
    </sheetView>
  </sheetViews>
  <sheetFormatPr defaultRowHeight="14.5"/>
  <cols>
    <col min="1" max="1" width="8" customWidth="1"/>
    <col min="2" max="2" width="107.453125" customWidth="1"/>
    <col min="3" max="3" width="14.7265625" bestFit="1" customWidth="1"/>
    <col min="4" max="4" width="12.7265625" customWidth="1"/>
    <col min="5" max="5" width="21.7265625" customWidth="1"/>
    <col min="6" max="6" width="15.36328125" customWidth="1"/>
  </cols>
  <sheetData>
    <row r="1" spans="1:6" ht="17.5">
      <c r="A1" s="308"/>
      <c r="B1" s="42" t="s">
        <v>902</v>
      </c>
      <c r="C1" s="42"/>
      <c r="D1" s="42"/>
      <c r="E1" s="42"/>
      <c r="F1" s="70"/>
    </row>
    <row r="2" spans="1:6" ht="17.5">
      <c r="A2" s="308"/>
      <c r="B2" s="42"/>
      <c r="C2" s="42"/>
      <c r="D2" s="42"/>
      <c r="E2" s="42"/>
      <c r="F2" s="70"/>
    </row>
    <row r="3" spans="1:6">
      <c r="A3" s="309"/>
      <c r="B3" s="310" t="s">
        <v>903</v>
      </c>
      <c r="C3" s="311"/>
      <c r="D3" s="311"/>
      <c r="E3" s="311"/>
      <c r="F3" s="312"/>
    </row>
    <row r="4" spans="1:6">
      <c r="A4" s="309"/>
      <c r="B4" s="313"/>
      <c r="C4" s="311"/>
      <c r="D4" s="311"/>
      <c r="E4" s="311"/>
      <c r="F4" s="312"/>
    </row>
    <row r="5" spans="1:6" ht="28">
      <c r="A5" s="314" t="s">
        <v>904</v>
      </c>
      <c r="B5" s="315" t="s">
        <v>84</v>
      </c>
      <c r="C5" s="315" t="s">
        <v>905</v>
      </c>
      <c r="D5" s="315" t="s">
        <v>906</v>
      </c>
      <c r="E5" s="316" t="s">
        <v>907</v>
      </c>
      <c r="F5" s="316" t="s">
        <v>3</v>
      </c>
    </row>
    <row r="6" spans="1:6">
      <c r="A6" s="317"/>
      <c r="B6" s="318" t="s">
        <v>908</v>
      </c>
      <c r="C6" s="509">
        <v>3799.23</v>
      </c>
      <c r="D6" s="509">
        <v>3799.23</v>
      </c>
      <c r="E6" s="319">
        <v>20</v>
      </c>
      <c r="F6" s="431">
        <f>(C6*E6)+(D6*E6)</f>
        <v>151969.20000000001</v>
      </c>
    </row>
    <row r="7" spans="1:6">
      <c r="A7" s="317"/>
      <c r="B7" s="318" t="s">
        <v>909</v>
      </c>
      <c r="C7" s="509">
        <v>4484.24</v>
      </c>
      <c r="D7" s="509">
        <v>4484.24</v>
      </c>
      <c r="E7" s="319">
        <v>20</v>
      </c>
      <c r="F7" s="431">
        <f t="shared" ref="F7:F19" si="0">(C7*E7)+(D7*E7)</f>
        <v>179369.59999999998</v>
      </c>
    </row>
    <row r="8" spans="1:6">
      <c r="A8" s="317"/>
      <c r="B8" s="318" t="s">
        <v>910</v>
      </c>
      <c r="C8" s="509">
        <v>4814.05</v>
      </c>
      <c r="D8" s="509">
        <v>4814.05</v>
      </c>
      <c r="E8" s="319">
        <v>20</v>
      </c>
      <c r="F8" s="431">
        <f t="shared" si="0"/>
        <v>192562</v>
      </c>
    </row>
    <row r="9" spans="1:6">
      <c r="A9" s="317"/>
      <c r="B9" s="318" t="s">
        <v>911</v>
      </c>
      <c r="C9" s="509">
        <v>5099.47</v>
      </c>
      <c r="D9" s="509">
        <v>5099.47</v>
      </c>
      <c r="E9" s="319">
        <v>15</v>
      </c>
      <c r="F9" s="431">
        <f t="shared" si="0"/>
        <v>152984.1</v>
      </c>
    </row>
    <row r="10" spans="1:6">
      <c r="A10" s="317"/>
      <c r="B10" s="318" t="s">
        <v>912</v>
      </c>
      <c r="C10" s="509">
        <v>5384.89</v>
      </c>
      <c r="D10" s="509">
        <v>5384.89</v>
      </c>
      <c r="E10" s="319">
        <v>10</v>
      </c>
      <c r="F10" s="431">
        <f t="shared" si="0"/>
        <v>107697.8</v>
      </c>
    </row>
    <row r="11" spans="1:6">
      <c r="A11" s="317"/>
      <c r="B11" s="318" t="s">
        <v>913</v>
      </c>
      <c r="C11" s="509">
        <v>3799.23</v>
      </c>
      <c r="D11" s="509">
        <v>3799.23</v>
      </c>
      <c r="E11" s="319">
        <v>20</v>
      </c>
      <c r="F11" s="431">
        <f t="shared" si="0"/>
        <v>151969.20000000001</v>
      </c>
    </row>
    <row r="12" spans="1:6">
      <c r="A12" s="317"/>
      <c r="B12" s="318" t="s">
        <v>914</v>
      </c>
      <c r="C12" s="509">
        <v>4484.24</v>
      </c>
      <c r="D12" s="509">
        <v>4484.24</v>
      </c>
      <c r="E12" s="319">
        <v>20</v>
      </c>
      <c r="F12" s="431">
        <f t="shared" si="0"/>
        <v>179369.59999999998</v>
      </c>
    </row>
    <row r="13" spans="1:6">
      <c r="A13" s="317"/>
      <c r="B13" s="318" t="s">
        <v>915</v>
      </c>
      <c r="C13" s="509">
        <v>4814.05</v>
      </c>
      <c r="D13" s="509">
        <v>4814.05</v>
      </c>
      <c r="E13" s="319">
        <v>20</v>
      </c>
      <c r="F13" s="431">
        <f t="shared" si="0"/>
        <v>192562</v>
      </c>
    </row>
    <row r="14" spans="1:6">
      <c r="A14" s="317"/>
      <c r="B14" s="318" t="s">
        <v>916</v>
      </c>
      <c r="C14" s="509">
        <v>5099.47</v>
      </c>
      <c r="D14" s="509">
        <v>5099.47</v>
      </c>
      <c r="E14" s="319">
        <v>15</v>
      </c>
      <c r="F14" s="431">
        <f t="shared" si="0"/>
        <v>152984.1</v>
      </c>
    </row>
    <row r="15" spans="1:6">
      <c r="A15" s="317"/>
      <c r="B15" s="318" t="s">
        <v>917</v>
      </c>
      <c r="C15" s="509">
        <v>5384.89</v>
      </c>
      <c r="D15" s="509">
        <v>5384.89</v>
      </c>
      <c r="E15" s="319">
        <v>10</v>
      </c>
      <c r="F15" s="431">
        <f t="shared" si="0"/>
        <v>107697.8</v>
      </c>
    </row>
    <row r="16" spans="1:6" ht="28">
      <c r="A16" s="317"/>
      <c r="B16" s="318" t="s">
        <v>918</v>
      </c>
      <c r="C16" s="509">
        <v>4446.18</v>
      </c>
      <c r="D16" s="509">
        <v>4446.18</v>
      </c>
      <c r="E16" s="319">
        <v>20</v>
      </c>
      <c r="F16" s="431">
        <f t="shared" si="0"/>
        <v>177847.2</v>
      </c>
    </row>
    <row r="17" spans="1:6" ht="28">
      <c r="A17" s="317"/>
      <c r="B17" s="318" t="s">
        <v>919</v>
      </c>
      <c r="C17" s="509">
        <v>4864.79</v>
      </c>
      <c r="D17" s="509">
        <v>4864.79</v>
      </c>
      <c r="E17" s="319">
        <v>20</v>
      </c>
      <c r="F17" s="431">
        <f t="shared" si="0"/>
        <v>194591.6</v>
      </c>
    </row>
    <row r="18" spans="1:6" ht="28">
      <c r="A18" s="317"/>
      <c r="B18" s="318" t="s">
        <v>920</v>
      </c>
      <c r="C18" s="509">
        <v>5258.04</v>
      </c>
      <c r="D18" s="509">
        <v>5258.04</v>
      </c>
      <c r="E18" s="319">
        <v>20</v>
      </c>
      <c r="F18" s="431">
        <f t="shared" si="0"/>
        <v>210321.6</v>
      </c>
    </row>
    <row r="19" spans="1:6" ht="28">
      <c r="A19" s="317"/>
      <c r="B19" s="318" t="s">
        <v>921</v>
      </c>
      <c r="C19" s="509">
        <v>5606.88</v>
      </c>
      <c r="D19" s="509">
        <v>5606.88</v>
      </c>
      <c r="E19" s="319">
        <v>15</v>
      </c>
      <c r="F19" s="431">
        <f t="shared" si="0"/>
        <v>168206.4</v>
      </c>
    </row>
    <row r="20" spans="1:6" ht="28">
      <c r="A20" s="317"/>
      <c r="B20" s="318" t="s">
        <v>922</v>
      </c>
      <c r="C20" s="509">
        <v>5955.72</v>
      </c>
      <c r="D20" s="509">
        <v>5955.72</v>
      </c>
      <c r="E20" s="319">
        <v>10</v>
      </c>
      <c r="F20" s="431">
        <f>(C20*E20)+(D20*E20)</f>
        <v>119114.40000000001</v>
      </c>
    </row>
    <row r="21" spans="1:6">
      <c r="A21" s="317"/>
      <c r="B21" s="319"/>
      <c r="C21" s="509"/>
      <c r="D21" s="509"/>
      <c r="E21" s="319"/>
      <c r="F21" s="319"/>
    </row>
    <row r="22" spans="1:6" ht="17.5">
      <c r="A22" s="317"/>
      <c r="B22" s="42" t="s">
        <v>923</v>
      </c>
      <c r="C22" s="42"/>
      <c r="D22" s="42"/>
      <c r="E22" s="42"/>
      <c r="F22" s="319"/>
    </row>
    <row r="23" spans="1:6" ht="42">
      <c r="A23" s="314" t="s">
        <v>904</v>
      </c>
      <c r="B23" s="315" t="s">
        <v>84</v>
      </c>
      <c r="C23" s="315" t="s">
        <v>2</v>
      </c>
      <c r="D23" s="316" t="s">
        <v>907</v>
      </c>
      <c r="E23" s="315"/>
      <c r="F23" s="316" t="s">
        <v>3</v>
      </c>
    </row>
    <row r="24" spans="1:6">
      <c r="A24" s="317"/>
      <c r="B24" s="319" t="s">
        <v>924</v>
      </c>
      <c r="C24" s="509">
        <v>69.77</v>
      </c>
      <c r="D24" s="320">
        <v>10</v>
      </c>
      <c r="E24" s="321"/>
      <c r="F24" s="431">
        <f>C24*D24</f>
        <v>697.69999999999993</v>
      </c>
    </row>
    <row r="25" spans="1:6">
      <c r="A25" s="317"/>
      <c r="B25" s="319" t="s">
        <v>925</v>
      </c>
      <c r="C25" s="509">
        <v>76.11</v>
      </c>
      <c r="D25" s="320">
        <v>10</v>
      </c>
      <c r="E25" s="321"/>
      <c r="F25" s="431">
        <f t="shared" ref="F25:F38" si="1">C25*D25</f>
        <v>761.1</v>
      </c>
    </row>
    <row r="26" spans="1:6">
      <c r="A26" s="317"/>
      <c r="B26" s="320" t="s">
        <v>926</v>
      </c>
      <c r="C26" s="509">
        <v>92.6</v>
      </c>
      <c r="D26" s="320">
        <v>20</v>
      </c>
      <c r="E26" s="321"/>
      <c r="F26" s="431">
        <f t="shared" si="1"/>
        <v>1852</v>
      </c>
    </row>
    <row r="27" spans="1:6">
      <c r="A27" s="317"/>
      <c r="B27" s="319" t="s">
        <v>927</v>
      </c>
      <c r="C27" s="509">
        <v>16.489999999999998</v>
      </c>
      <c r="D27" s="320">
        <v>10</v>
      </c>
      <c r="E27" s="321"/>
      <c r="F27" s="431">
        <f t="shared" si="1"/>
        <v>164.89999999999998</v>
      </c>
    </row>
    <row r="28" spans="1:6">
      <c r="A28" s="317"/>
      <c r="B28" s="319" t="s">
        <v>928</v>
      </c>
      <c r="C28" s="509">
        <v>22.83</v>
      </c>
      <c r="D28" s="320">
        <v>10</v>
      </c>
      <c r="E28" s="321"/>
      <c r="F28" s="431">
        <f t="shared" si="1"/>
        <v>228.29999999999998</v>
      </c>
    </row>
    <row r="29" spans="1:6">
      <c r="A29" s="317"/>
      <c r="B29" s="319" t="s">
        <v>929</v>
      </c>
      <c r="C29" s="509">
        <v>22.83</v>
      </c>
      <c r="D29" s="320">
        <v>10</v>
      </c>
      <c r="E29" s="321"/>
      <c r="F29" s="431">
        <f t="shared" si="1"/>
        <v>228.29999999999998</v>
      </c>
    </row>
    <row r="30" spans="1:6">
      <c r="A30" s="317"/>
      <c r="B30" s="319" t="s">
        <v>930</v>
      </c>
      <c r="C30" s="509">
        <v>82.45</v>
      </c>
      <c r="D30" s="320">
        <v>10</v>
      </c>
      <c r="E30" s="321"/>
      <c r="F30" s="431">
        <f t="shared" si="1"/>
        <v>824.5</v>
      </c>
    </row>
    <row r="31" spans="1:6">
      <c r="A31" s="317"/>
      <c r="B31" s="319" t="s">
        <v>931</v>
      </c>
      <c r="C31" s="509">
        <v>123.68</v>
      </c>
      <c r="D31" s="320">
        <v>10</v>
      </c>
      <c r="E31" s="321"/>
      <c r="F31" s="431">
        <f t="shared" si="1"/>
        <v>1236.8000000000002</v>
      </c>
    </row>
    <row r="32" spans="1:6">
      <c r="A32" s="317"/>
      <c r="B32" s="319" t="s">
        <v>932</v>
      </c>
      <c r="C32" s="509">
        <v>386.9</v>
      </c>
      <c r="D32" s="320">
        <v>10</v>
      </c>
      <c r="E32" s="321"/>
      <c r="F32" s="431">
        <f t="shared" si="1"/>
        <v>3869</v>
      </c>
    </row>
    <row r="33" spans="1:6">
      <c r="A33" s="317"/>
      <c r="B33" s="319" t="s">
        <v>933</v>
      </c>
      <c r="C33" s="509">
        <v>386.9</v>
      </c>
      <c r="D33" s="320">
        <v>10</v>
      </c>
      <c r="E33" s="321"/>
      <c r="F33" s="431">
        <f t="shared" si="1"/>
        <v>3869</v>
      </c>
    </row>
    <row r="34" spans="1:6">
      <c r="A34" s="317"/>
      <c r="B34" s="319" t="s">
        <v>934</v>
      </c>
      <c r="C34" s="509">
        <v>95.14</v>
      </c>
      <c r="D34" s="320">
        <v>10</v>
      </c>
      <c r="E34" s="321"/>
      <c r="F34" s="431">
        <f t="shared" si="1"/>
        <v>951.4</v>
      </c>
    </row>
    <row r="35" spans="1:6">
      <c r="A35" s="317"/>
      <c r="B35" s="319" t="s">
        <v>935</v>
      </c>
      <c r="C35" s="509">
        <v>101.48</v>
      </c>
      <c r="D35" s="320">
        <v>10</v>
      </c>
      <c r="E35" s="321"/>
      <c r="F35" s="431">
        <f t="shared" si="1"/>
        <v>1014.8000000000001</v>
      </c>
    </row>
    <row r="36" spans="1:6">
      <c r="A36" s="317"/>
      <c r="B36" s="319" t="s">
        <v>936</v>
      </c>
      <c r="C36" s="509">
        <v>164.91</v>
      </c>
      <c r="D36" s="320">
        <v>20</v>
      </c>
      <c r="E36" s="321"/>
      <c r="F36" s="431">
        <f t="shared" si="1"/>
        <v>3298.2</v>
      </c>
    </row>
    <row r="37" spans="1:6">
      <c r="A37" s="317"/>
      <c r="B37" s="319" t="s">
        <v>937</v>
      </c>
      <c r="C37" s="509">
        <v>164.91</v>
      </c>
      <c r="D37" s="320">
        <v>20</v>
      </c>
      <c r="E37" s="321"/>
      <c r="F37" s="431">
        <f t="shared" si="1"/>
        <v>3298.2</v>
      </c>
    </row>
    <row r="38" spans="1:6">
      <c r="A38" s="317"/>
      <c r="B38" s="319" t="s">
        <v>938</v>
      </c>
      <c r="C38" s="509">
        <v>126.85</v>
      </c>
      <c r="D38" s="320">
        <v>20</v>
      </c>
      <c r="E38" s="321"/>
      <c r="F38" s="431">
        <f t="shared" si="1"/>
        <v>2537</v>
      </c>
    </row>
    <row r="39" spans="1:6">
      <c r="A39" s="70"/>
      <c r="B39" s="322" t="s">
        <v>939</v>
      </c>
      <c r="C39" s="322"/>
      <c r="D39" s="323"/>
      <c r="E39" s="322"/>
      <c r="F39" s="431">
        <f>SUM(F6:F38)</f>
        <v>2464077.7999999998</v>
      </c>
    </row>
  </sheetData>
  <conditionalFormatting sqref="A24:A38 A6:A22">
    <cfRule type="expression" dxfId="546" priority="1">
      <formula>INDIRECT("AE"&amp;ROW())="Shade"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1"/>
  <sheetViews>
    <sheetView workbookViewId="0"/>
  </sheetViews>
  <sheetFormatPr defaultRowHeight="14.5"/>
  <cols>
    <col min="2" max="2" width="71" bestFit="1" customWidth="1"/>
    <col min="3" max="3" width="12.54296875" customWidth="1"/>
    <col min="4" max="4" width="14.81640625" bestFit="1" customWidth="1"/>
    <col min="5" max="5" width="26.453125" bestFit="1" customWidth="1"/>
  </cols>
  <sheetData>
    <row r="1" spans="2:5" ht="17.5">
      <c r="B1" s="42" t="s">
        <v>200</v>
      </c>
    </row>
    <row r="3" spans="2:5" ht="40.5">
      <c r="B3" s="53" t="s">
        <v>84</v>
      </c>
      <c r="C3" s="54" t="s">
        <v>2</v>
      </c>
      <c r="D3" s="48" t="s">
        <v>123</v>
      </c>
      <c r="E3" s="55" t="s">
        <v>124</v>
      </c>
    </row>
    <row r="4" spans="2:5">
      <c r="B4" s="37" t="s">
        <v>203</v>
      </c>
      <c r="C4" s="557">
        <v>106.31</v>
      </c>
      <c r="D4" s="78">
        <v>200</v>
      </c>
      <c r="E4" s="56">
        <f>Table118[[#This Row],[Rate]]*Table118[[#This Row],[Figure for evaluation purposes]]</f>
        <v>21262</v>
      </c>
    </row>
    <row r="5" spans="2:5" ht="27">
      <c r="B5" s="37" t="s">
        <v>208</v>
      </c>
      <c r="C5" s="557">
        <v>132.88999999999999</v>
      </c>
      <c r="D5" s="78">
        <v>200</v>
      </c>
      <c r="E5" s="56">
        <f>Table118[[#This Row],[Rate]]*Table118[[#This Row],[Figure for evaluation purposes]]</f>
        <v>26577.999999999996</v>
      </c>
    </row>
    <row r="6" spans="2:5">
      <c r="B6" s="37" t="s">
        <v>2188</v>
      </c>
      <c r="C6" s="557">
        <v>46.51</v>
      </c>
      <c r="D6" s="78">
        <v>100</v>
      </c>
      <c r="E6" s="56">
        <f>Table118[[#This Row],[Rate]]*Table118[[#This Row],[Figure for evaluation purposes]]</f>
        <v>4651</v>
      </c>
    </row>
    <row r="7" spans="2:5" ht="27">
      <c r="B7" s="37" t="s">
        <v>2191</v>
      </c>
      <c r="C7" s="557">
        <v>57.14</v>
      </c>
      <c r="D7" s="79">
        <v>100</v>
      </c>
      <c r="E7" s="56">
        <f>Table118[[#This Row],[Rate]]*Table118[[#This Row],[Figure for evaluation purposes]]</f>
        <v>5714</v>
      </c>
    </row>
    <row r="8" spans="2:5">
      <c r="B8" s="37" t="s">
        <v>2189</v>
      </c>
      <c r="C8" s="557">
        <v>86.38</v>
      </c>
      <c r="D8" s="78">
        <v>100</v>
      </c>
      <c r="E8" s="56">
        <f>Table118[[#This Row],[Rate]]*Table118[[#This Row],[Figure for evaluation purposes]]</f>
        <v>8638</v>
      </c>
    </row>
    <row r="9" spans="2:5" ht="27">
      <c r="B9" s="37" t="s">
        <v>2190</v>
      </c>
      <c r="C9" s="557">
        <v>106.31</v>
      </c>
      <c r="D9" s="79">
        <v>100</v>
      </c>
      <c r="E9" s="56">
        <f>Table118[[#This Row],[Rate]]*Table118[[#This Row],[Figure for evaluation purposes]]</f>
        <v>10631</v>
      </c>
    </row>
    <row r="10" spans="2:5" ht="15" thickBot="1"/>
    <row r="11" spans="2:5" ht="15" thickBot="1">
      <c r="D11" s="73" t="s">
        <v>201</v>
      </c>
      <c r="E11" s="419">
        <f>SUM(Table118[[#Data],[#Totals],[Total for evaluation]])</f>
        <v>77474</v>
      </c>
    </row>
  </sheetData>
  <conditionalFormatting sqref="C4:C7">
    <cfRule type="expression" dxfId="1767" priority="9">
      <formula>INDIRECT("G"&amp;ROW())="Shade"</formula>
    </cfRule>
    <cfRule type="expression" dxfId="1766" priority="10">
      <formula>INDIRECT("G"&amp;ROW())="Done"</formula>
    </cfRule>
    <cfRule type="expression" dxfId="1765" priority="11">
      <formula>INDIRECT("G"&amp;ROW())="Add"</formula>
    </cfRule>
  </conditionalFormatting>
  <conditionalFormatting sqref="C8:C9">
    <cfRule type="expression" dxfId="1764" priority="3">
      <formula>INDIRECT("G"&amp;ROW())="Shade"</formula>
    </cfRule>
    <cfRule type="expression" dxfId="1763" priority="4">
      <formula>INDIRECT("G"&amp;ROW())="Done"</formula>
    </cfRule>
    <cfRule type="expression" dxfId="1762" priority="5">
      <formula>INDIRECT("G"&amp;ROW())="Add"</formula>
    </cfRule>
  </conditionalFormatting>
  <conditionalFormatting sqref="D11">
    <cfRule type="expression" dxfId="1761" priority="1">
      <formula>INDIRECT("N"&amp;ROW())="Done"</formula>
    </cfRule>
    <cfRule type="expression" dxfId="1760" priority="2">
      <formula>INDIRECT("N"&amp;ROW())="Add"</formula>
    </cfRule>
  </conditionalFormatting>
  <dataValidations count="1">
    <dataValidation type="decimal" operator="greaterThanOrEqual" allowBlank="1" showInputMessage="1" showErrorMessage="1" sqref="C4:C9" xr:uid="{00000000-0002-0000-0000-000000000000}">
      <formula1>-1</formula1>
    </dataValidation>
  </dataValidations>
  <pageMargins left="0.7" right="0.7" top="0.75" bottom="0.75" header="0.3" footer="0.3"/>
  <pageSetup paperSize="9" orientation="portrait" verticalDpi="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E7"/>
  <sheetViews>
    <sheetView workbookViewId="0"/>
  </sheetViews>
  <sheetFormatPr defaultRowHeight="14.5"/>
  <cols>
    <col min="2" max="2" width="93.453125" customWidth="1"/>
    <col min="3" max="3" width="9.81640625" customWidth="1"/>
    <col min="4" max="4" width="12.54296875" customWidth="1"/>
    <col min="5" max="5" width="21.81640625" bestFit="1" customWidth="1"/>
  </cols>
  <sheetData>
    <row r="1" spans="2:5" ht="17.5">
      <c r="B1" s="42" t="s">
        <v>940</v>
      </c>
    </row>
    <row r="2" spans="2:5" ht="17.5">
      <c r="C2" s="42"/>
    </row>
    <row r="3" spans="2:5" ht="40.5">
      <c r="B3" s="65" t="s">
        <v>84</v>
      </c>
      <c r="C3" s="324" t="s">
        <v>2</v>
      </c>
      <c r="D3" s="251" t="s">
        <v>941</v>
      </c>
      <c r="E3" s="252" t="s">
        <v>124</v>
      </c>
    </row>
    <row r="4" spans="2:5" ht="27">
      <c r="B4" s="325" t="s">
        <v>942</v>
      </c>
      <c r="C4" s="505">
        <v>164.91</v>
      </c>
      <c r="D4" s="325">
        <v>20</v>
      </c>
      <c r="E4" s="507">
        <f t="shared" ref="E4:E6" si="0">C4*D4</f>
        <v>3298.2</v>
      </c>
    </row>
    <row r="5" spans="2:5" ht="27">
      <c r="B5" s="326" t="s">
        <v>943</v>
      </c>
      <c r="C5" s="506">
        <v>164.91</v>
      </c>
      <c r="D5" s="326">
        <v>20</v>
      </c>
      <c r="E5" s="508">
        <f t="shared" si="0"/>
        <v>3298.2</v>
      </c>
    </row>
    <row r="6" spans="2:5" ht="27">
      <c r="B6" s="325" t="s">
        <v>944</v>
      </c>
      <c r="C6" s="505">
        <v>164.91</v>
      </c>
      <c r="D6" s="325">
        <v>20</v>
      </c>
      <c r="E6" s="507">
        <f t="shared" si="0"/>
        <v>3298.2</v>
      </c>
    </row>
    <row r="7" spans="2:5">
      <c r="B7" s="327"/>
      <c r="C7" s="328"/>
      <c r="D7" s="39"/>
      <c r="E7" s="39">
        <f>SUM(E4:E6)</f>
        <v>9894.5999999999985</v>
      </c>
    </row>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118"/>
  <sheetViews>
    <sheetView showGridLines="0" zoomScaleNormal="100" workbookViewId="0"/>
  </sheetViews>
  <sheetFormatPr defaultColWidth="10.26953125" defaultRowHeight="12.5"/>
  <cols>
    <col min="1" max="1" width="10.7265625" style="434" customWidth="1"/>
    <col min="2" max="2" width="48.81640625" style="434" customWidth="1"/>
    <col min="3" max="3" width="9.26953125" style="434" customWidth="1"/>
    <col min="4" max="4" width="13" style="434" customWidth="1"/>
    <col min="5" max="5" width="9.26953125" style="434" customWidth="1"/>
    <col min="6" max="6" width="13" style="434" customWidth="1"/>
    <col min="7" max="7" width="9.26953125" style="434" customWidth="1"/>
    <col min="8" max="8" width="13" style="434" customWidth="1"/>
    <col min="9" max="9" width="9.26953125" style="434" customWidth="1"/>
    <col min="10" max="10" width="13" style="434" customWidth="1"/>
    <col min="11" max="11" width="9.26953125" style="434" customWidth="1"/>
    <col min="12" max="12" width="13" style="434" customWidth="1"/>
    <col min="13" max="13" width="9.26953125" style="434" customWidth="1"/>
    <col min="14" max="14" width="13" style="434" customWidth="1"/>
    <col min="15" max="15" width="15.54296875" style="434" customWidth="1"/>
    <col min="16" max="16" width="16.1796875" style="434" customWidth="1"/>
    <col min="17" max="19" width="9.54296875" style="434" customWidth="1"/>
    <col min="20" max="16384" width="10.26953125" style="434"/>
  </cols>
  <sheetData>
    <row r="1" spans="1:15" ht="18">
      <c r="A1" s="432"/>
      <c r="B1" s="433" t="s">
        <v>945</v>
      </c>
    </row>
    <row r="3" spans="1:15" ht="42" customHeight="1">
      <c r="A3" s="650" t="s">
        <v>946</v>
      </c>
      <c r="B3" s="650"/>
      <c r="C3" s="650"/>
      <c r="D3" s="650"/>
      <c r="E3" s="650"/>
      <c r="F3" s="650"/>
      <c r="G3" s="650"/>
      <c r="H3" s="650"/>
      <c r="I3" s="650"/>
      <c r="J3" s="650"/>
      <c r="K3" s="650"/>
      <c r="L3" s="650"/>
      <c r="M3" s="650"/>
      <c r="N3" s="650"/>
      <c r="O3" s="650"/>
    </row>
    <row r="4" spans="1:15" ht="13" thickBot="1">
      <c r="A4" s="329"/>
      <c r="B4" s="329"/>
      <c r="C4" s="329"/>
      <c r="D4" s="329"/>
      <c r="E4" s="329"/>
      <c r="F4" s="329"/>
      <c r="G4" s="329"/>
      <c r="H4" s="329"/>
      <c r="I4" s="329"/>
      <c r="J4" s="329"/>
      <c r="K4" s="329"/>
      <c r="L4" s="329"/>
      <c r="M4" s="329"/>
      <c r="N4" s="329"/>
      <c r="O4" s="329"/>
    </row>
    <row r="5" spans="1:15" ht="15.75" customHeight="1" thickBot="1">
      <c r="A5" s="651" t="s">
        <v>947</v>
      </c>
      <c r="B5" s="652"/>
      <c r="C5" s="408"/>
      <c r="D5" s="408"/>
      <c r="E5" s="408"/>
      <c r="F5" s="408"/>
      <c r="G5" s="408"/>
      <c r="H5" s="408"/>
      <c r="I5" s="408"/>
      <c r="J5" s="408"/>
      <c r="K5" s="408"/>
      <c r="L5" s="408"/>
      <c r="M5" s="408"/>
      <c r="N5" s="408"/>
      <c r="O5" s="409"/>
    </row>
    <row r="6" spans="1:15" ht="13" customHeight="1">
      <c r="A6" s="653" t="s">
        <v>948</v>
      </c>
      <c r="B6" s="655" t="s">
        <v>949</v>
      </c>
      <c r="C6" s="657" t="s">
        <v>950</v>
      </c>
      <c r="D6" s="658"/>
      <c r="E6" s="657" t="s">
        <v>951</v>
      </c>
      <c r="F6" s="658"/>
      <c r="G6" s="657" t="s">
        <v>952</v>
      </c>
      <c r="H6" s="658"/>
      <c r="I6" s="657" t="s">
        <v>953</v>
      </c>
      <c r="J6" s="658"/>
      <c r="K6" s="657" t="s">
        <v>954</v>
      </c>
      <c r="L6" s="658"/>
      <c r="M6" s="659" t="s">
        <v>955</v>
      </c>
      <c r="N6" s="660"/>
      <c r="O6" s="661" t="s">
        <v>3</v>
      </c>
    </row>
    <row r="7" spans="1:15" ht="26.5" thickBot="1">
      <c r="A7" s="654"/>
      <c r="B7" s="656"/>
      <c r="C7" s="330" t="s">
        <v>1</v>
      </c>
      <c r="D7" s="331" t="s">
        <v>956</v>
      </c>
      <c r="E7" s="330" t="s">
        <v>1</v>
      </c>
      <c r="F7" s="331" t="s">
        <v>956</v>
      </c>
      <c r="G7" s="330" t="s">
        <v>1</v>
      </c>
      <c r="H7" s="331" t="s">
        <v>956</v>
      </c>
      <c r="I7" s="330" t="s">
        <v>1</v>
      </c>
      <c r="J7" s="331" t="s">
        <v>956</v>
      </c>
      <c r="K7" s="330" t="s">
        <v>1</v>
      </c>
      <c r="L7" s="331" t="s">
        <v>956</v>
      </c>
      <c r="M7" s="330" t="s">
        <v>1</v>
      </c>
      <c r="N7" s="331" t="s">
        <v>956</v>
      </c>
      <c r="O7" s="662"/>
    </row>
    <row r="8" spans="1:15" ht="42" customHeight="1">
      <c r="A8" s="332" t="s">
        <v>957</v>
      </c>
      <c r="B8" s="333" t="s">
        <v>958</v>
      </c>
      <c r="C8" s="334">
        <v>2</v>
      </c>
      <c r="D8" s="501">
        <v>1372</v>
      </c>
      <c r="E8" s="335">
        <v>10</v>
      </c>
      <c r="F8" s="501">
        <v>1714</v>
      </c>
      <c r="G8" s="335">
        <v>20</v>
      </c>
      <c r="H8" s="501">
        <v>2016</v>
      </c>
      <c r="I8" s="335">
        <v>10</v>
      </c>
      <c r="J8" s="501">
        <v>2521</v>
      </c>
      <c r="K8" s="335">
        <v>5</v>
      </c>
      <c r="L8" s="501">
        <v>2647</v>
      </c>
      <c r="M8" s="336">
        <v>2</v>
      </c>
      <c r="N8" s="501">
        <v>2912</v>
      </c>
      <c r="O8" s="337">
        <f>SUM(ROUND((E8*F8),2),ROUND((G8*H8),2),ROUND((I8*J8),2),ROUND((K8*L8),2),ROUND((C8*D8),2),ROUND((M8*N8),2))</f>
        <v>104473</v>
      </c>
    </row>
    <row r="9" spans="1:15" ht="42" customHeight="1">
      <c r="A9" s="338" t="s">
        <v>959</v>
      </c>
      <c r="B9" s="339" t="s">
        <v>2157</v>
      </c>
      <c r="C9" s="340">
        <v>2</v>
      </c>
      <c r="D9" s="502">
        <v>1078</v>
      </c>
      <c r="E9" s="341">
        <v>10</v>
      </c>
      <c r="F9" s="502">
        <v>1348</v>
      </c>
      <c r="G9" s="341">
        <v>20</v>
      </c>
      <c r="H9" s="502">
        <v>1585</v>
      </c>
      <c r="I9" s="341">
        <v>10</v>
      </c>
      <c r="J9" s="502">
        <v>1982</v>
      </c>
      <c r="K9" s="341">
        <v>5</v>
      </c>
      <c r="L9" s="502">
        <v>2081</v>
      </c>
      <c r="M9" s="342">
        <v>2</v>
      </c>
      <c r="N9" s="502">
        <v>2290</v>
      </c>
      <c r="O9" s="337">
        <f>SUM(ROUND((E9*F9),2),ROUND((G9*H9),2),ROUND((I9*J9),2),ROUND((K9*L9),2),ROUND((C9*D9),2),ROUND((M9*N9),2))</f>
        <v>82141</v>
      </c>
    </row>
    <row r="10" spans="1:15" ht="42" customHeight="1">
      <c r="A10" s="338" t="s">
        <v>960</v>
      </c>
      <c r="B10" s="339" t="s">
        <v>961</v>
      </c>
      <c r="C10" s="340">
        <v>2</v>
      </c>
      <c r="D10" s="502">
        <v>960</v>
      </c>
      <c r="E10" s="341">
        <v>10</v>
      </c>
      <c r="F10" s="502">
        <v>1199</v>
      </c>
      <c r="G10" s="341">
        <v>20</v>
      </c>
      <c r="H10" s="502">
        <v>1410</v>
      </c>
      <c r="I10" s="341">
        <v>10</v>
      </c>
      <c r="J10" s="502">
        <v>1762</v>
      </c>
      <c r="K10" s="341">
        <v>5</v>
      </c>
      <c r="L10" s="502">
        <v>1850</v>
      </c>
      <c r="M10" s="342">
        <v>2</v>
      </c>
      <c r="N10" s="502">
        <v>2035</v>
      </c>
      <c r="O10" s="337">
        <f t="shared" ref="O10:O21" si="0">SUM(ROUND((E10*F10),2),ROUND((G10*H10),2),ROUND((I10*J10),2),ROUND((K10*L10),2),ROUND((C10*D10),2),ROUND((M10*N10),2))</f>
        <v>73050</v>
      </c>
    </row>
    <row r="11" spans="1:15" ht="42" customHeight="1">
      <c r="A11" s="338" t="s">
        <v>962</v>
      </c>
      <c r="B11" s="339" t="s">
        <v>2158</v>
      </c>
      <c r="C11" s="340">
        <v>2</v>
      </c>
      <c r="D11" s="502">
        <v>920</v>
      </c>
      <c r="E11" s="341">
        <v>10</v>
      </c>
      <c r="F11" s="502">
        <v>1150</v>
      </c>
      <c r="G11" s="341">
        <v>20</v>
      </c>
      <c r="H11" s="502">
        <v>1352</v>
      </c>
      <c r="I11" s="341">
        <v>10</v>
      </c>
      <c r="J11" s="502">
        <v>1689</v>
      </c>
      <c r="K11" s="341">
        <v>5</v>
      </c>
      <c r="L11" s="502">
        <v>1774</v>
      </c>
      <c r="M11" s="342">
        <v>2</v>
      </c>
      <c r="N11" s="502">
        <v>1952</v>
      </c>
      <c r="O11" s="337">
        <f t="shared" si="0"/>
        <v>70044</v>
      </c>
    </row>
    <row r="12" spans="1:15" ht="42" customHeight="1">
      <c r="A12" s="338" t="s">
        <v>963</v>
      </c>
      <c r="B12" s="339" t="s">
        <v>964</v>
      </c>
      <c r="C12" s="340">
        <v>2</v>
      </c>
      <c r="D12" s="502">
        <v>800</v>
      </c>
      <c r="E12" s="341">
        <v>10</v>
      </c>
      <c r="F12" s="502">
        <v>1001</v>
      </c>
      <c r="G12" s="341">
        <v>20</v>
      </c>
      <c r="H12" s="502">
        <v>1177</v>
      </c>
      <c r="I12" s="341">
        <v>10</v>
      </c>
      <c r="J12" s="502">
        <v>1471</v>
      </c>
      <c r="K12" s="341">
        <v>5</v>
      </c>
      <c r="L12" s="502">
        <v>1544</v>
      </c>
      <c r="M12" s="342">
        <v>2</v>
      </c>
      <c r="N12" s="502">
        <v>1698</v>
      </c>
      <c r="O12" s="337">
        <f t="shared" si="0"/>
        <v>60976</v>
      </c>
    </row>
    <row r="13" spans="1:15" ht="42" customHeight="1">
      <c r="A13" s="343" t="s">
        <v>965</v>
      </c>
      <c r="B13" s="339" t="s">
        <v>2159</v>
      </c>
      <c r="C13" s="344">
        <v>2</v>
      </c>
      <c r="D13" s="503">
        <v>756</v>
      </c>
      <c r="E13" s="341">
        <v>10</v>
      </c>
      <c r="F13" s="503">
        <v>945</v>
      </c>
      <c r="G13" s="341">
        <v>20</v>
      </c>
      <c r="H13" s="503">
        <v>1112</v>
      </c>
      <c r="I13" s="341">
        <v>10</v>
      </c>
      <c r="J13" s="503">
        <v>1390</v>
      </c>
      <c r="K13" s="345">
        <v>5</v>
      </c>
      <c r="L13" s="503">
        <v>1459</v>
      </c>
      <c r="M13" s="346">
        <v>2</v>
      </c>
      <c r="N13" s="503">
        <v>1605</v>
      </c>
      <c r="O13" s="337">
        <f t="shared" si="0"/>
        <v>57607</v>
      </c>
    </row>
    <row r="14" spans="1:15" ht="42" customHeight="1">
      <c r="A14" s="338" t="s">
        <v>966</v>
      </c>
      <c r="B14" s="339" t="s">
        <v>967</v>
      </c>
      <c r="C14" s="340">
        <v>2</v>
      </c>
      <c r="D14" s="502">
        <v>661</v>
      </c>
      <c r="E14" s="341">
        <v>10</v>
      </c>
      <c r="F14" s="502">
        <v>825</v>
      </c>
      <c r="G14" s="341">
        <v>20</v>
      </c>
      <c r="H14" s="502">
        <v>971</v>
      </c>
      <c r="I14" s="341">
        <v>10</v>
      </c>
      <c r="J14" s="502">
        <v>1215</v>
      </c>
      <c r="K14" s="341">
        <v>5</v>
      </c>
      <c r="L14" s="502">
        <v>1276</v>
      </c>
      <c r="M14" s="342">
        <v>2</v>
      </c>
      <c r="N14" s="502">
        <v>1403</v>
      </c>
      <c r="O14" s="337">
        <f t="shared" si="0"/>
        <v>50328</v>
      </c>
    </row>
    <row r="15" spans="1:15" ht="42" customHeight="1">
      <c r="A15" s="338" t="s">
        <v>968</v>
      </c>
      <c r="B15" s="339" t="s">
        <v>2160</v>
      </c>
      <c r="C15" s="340">
        <v>2</v>
      </c>
      <c r="D15" s="502">
        <v>613</v>
      </c>
      <c r="E15" s="341">
        <v>10</v>
      </c>
      <c r="F15" s="502">
        <v>765</v>
      </c>
      <c r="G15" s="341">
        <v>20</v>
      </c>
      <c r="H15" s="502">
        <v>901</v>
      </c>
      <c r="I15" s="341">
        <v>10</v>
      </c>
      <c r="J15" s="502">
        <v>1127</v>
      </c>
      <c r="K15" s="341">
        <v>5</v>
      </c>
      <c r="L15" s="502">
        <v>1183</v>
      </c>
      <c r="M15" s="342">
        <v>2</v>
      </c>
      <c r="N15" s="502">
        <v>1301</v>
      </c>
      <c r="O15" s="337">
        <f t="shared" si="0"/>
        <v>46683</v>
      </c>
    </row>
    <row r="16" spans="1:15" ht="42" customHeight="1">
      <c r="A16" s="338" t="s">
        <v>969</v>
      </c>
      <c r="B16" s="339" t="s">
        <v>970</v>
      </c>
      <c r="C16" s="340">
        <v>2</v>
      </c>
      <c r="D16" s="502">
        <v>651</v>
      </c>
      <c r="E16" s="341">
        <v>10</v>
      </c>
      <c r="F16" s="502">
        <v>815</v>
      </c>
      <c r="G16" s="341">
        <v>20</v>
      </c>
      <c r="H16" s="502">
        <v>958</v>
      </c>
      <c r="I16" s="341">
        <v>10</v>
      </c>
      <c r="J16" s="502">
        <v>1197</v>
      </c>
      <c r="K16" s="341">
        <v>5</v>
      </c>
      <c r="L16" s="502">
        <v>1257</v>
      </c>
      <c r="M16" s="342">
        <v>2</v>
      </c>
      <c r="N16" s="502">
        <v>1383</v>
      </c>
      <c r="O16" s="337">
        <f t="shared" si="0"/>
        <v>49633</v>
      </c>
    </row>
    <row r="17" spans="1:15" ht="42" customHeight="1">
      <c r="A17" s="343" t="s">
        <v>971</v>
      </c>
      <c r="B17" s="339" t="s">
        <v>2161</v>
      </c>
      <c r="C17" s="344">
        <v>2</v>
      </c>
      <c r="D17" s="503">
        <v>383</v>
      </c>
      <c r="E17" s="341">
        <v>10</v>
      </c>
      <c r="F17" s="503">
        <v>478</v>
      </c>
      <c r="G17" s="341">
        <v>20</v>
      </c>
      <c r="H17" s="503">
        <v>563</v>
      </c>
      <c r="I17" s="341">
        <v>10</v>
      </c>
      <c r="J17" s="503">
        <v>704</v>
      </c>
      <c r="K17" s="345">
        <v>5</v>
      </c>
      <c r="L17" s="503">
        <v>740</v>
      </c>
      <c r="M17" s="346">
        <v>2</v>
      </c>
      <c r="N17" s="503">
        <v>815</v>
      </c>
      <c r="O17" s="337">
        <f t="shared" si="0"/>
        <v>29176</v>
      </c>
    </row>
    <row r="18" spans="1:15" ht="42" customHeight="1">
      <c r="A18" s="343" t="s">
        <v>972</v>
      </c>
      <c r="B18" s="347" t="s">
        <v>973</v>
      </c>
      <c r="C18" s="348">
        <v>2</v>
      </c>
      <c r="D18" s="503">
        <v>707</v>
      </c>
      <c r="E18" s="345">
        <v>10</v>
      </c>
      <c r="F18" s="503">
        <v>884</v>
      </c>
      <c r="G18" s="345">
        <v>20</v>
      </c>
      <c r="H18" s="503">
        <v>1041</v>
      </c>
      <c r="I18" s="345">
        <v>10</v>
      </c>
      <c r="J18" s="503">
        <v>1300</v>
      </c>
      <c r="K18" s="345">
        <v>5</v>
      </c>
      <c r="L18" s="503">
        <v>1365</v>
      </c>
      <c r="M18" s="346">
        <v>2</v>
      </c>
      <c r="N18" s="503">
        <v>1502</v>
      </c>
      <c r="O18" s="337">
        <f t="shared" si="0"/>
        <v>53903</v>
      </c>
    </row>
    <row r="19" spans="1:15" ht="42" customHeight="1">
      <c r="A19" s="343" t="s">
        <v>974</v>
      </c>
      <c r="B19" s="347" t="s">
        <v>975</v>
      </c>
      <c r="C19" s="348">
        <v>2</v>
      </c>
      <c r="D19" s="503">
        <v>601</v>
      </c>
      <c r="E19" s="345">
        <v>10</v>
      </c>
      <c r="F19" s="503">
        <v>751</v>
      </c>
      <c r="G19" s="345">
        <v>20</v>
      </c>
      <c r="H19" s="503">
        <v>884</v>
      </c>
      <c r="I19" s="345">
        <v>10</v>
      </c>
      <c r="J19" s="503">
        <v>1106</v>
      </c>
      <c r="K19" s="345">
        <v>5</v>
      </c>
      <c r="L19" s="503">
        <v>1162</v>
      </c>
      <c r="M19" s="346">
        <v>2</v>
      </c>
      <c r="N19" s="503">
        <v>1277</v>
      </c>
      <c r="O19" s="337">
        <f t="shared" si="0"/>
        <v>45816</v>
      </c>
    </row>
    <row r="20" spans="1:15" ht="42" customHeight="1">
      <c r="A20" s="343" t="s">
        <v>976</v>
      </c>
      <c r="B20" s="339" t="s">
        <v>977</v>
      </c>
      <c r="C20" s="348">
        <v>2</v>
      </c>
      <c r="D20" s="503">
        <v>994</v>
      </c>
      <c r="E20" s="345">
        <v>10</v>
      </c>
      <c r="F20" s="503">
        <v>1243</v>
      </c>
      <c r="G20" s="345">
        <v>20</v>
      </c>
      <c r="H20" s="503">
        <v>1462</v>
      </c>
      <c r="I20" s="345">
        <v>10</v>
      </c>
      <c r="J20" s="503">
        <v>1827</v>
      </c>
      <c r="K20" s="345">
        <v>5</v>
      </c>
      <c r="L20" s="503">
        <v>1919</v>
      </c>
      <c r="M20" s="346">
        <v>2</v>
      </c>
      <c r="N20" s="503">
        <v>2110</v>
      </c>
      <c r="O20" s="337">
        <f t="shared" si="0"/>
        <v>75743</v>
      </c>
    </row>
    <row r="21" spans="1:15" ht="42" customHeight="1">
      <c r="A21" s="343" t="s">
        <v>978</v>
      </c>
      <c r="B21" s="339" t="s">
        <v>979</v>
      </c>
      <c r="C21" s="348">
        <v>2</v>
      </c>
      <c r="D21" s="503">
        <v>924</v>
      </c>
      <c r="E21" s="345">
        <v>10</v>
      </c>
      <c r="F21" s="503">
        <v>1155</v>
      </c>
      <c r="G21" s="345">
        <v>20</v>
      </c>
      <c r="H21" s="503">
        <v>1358</v>
      </c>
      <c r="I21" s="345">
        <v>10</v>
      </c>
      <c r="J21" s="503">
        <v>1698</v>
      </c>
      <c r="K21" s="345">
        <v>5</v>
      </c>
      <c r="L21" s="503">
        <v>1784</v>
      </c>
      <c r="M21" s="346">
        <v>2</v>
      </c>
      <c r="N21" s="503">
        <v>1962</v>
      </c>
      <c r="O21" s="337">
        <f t="shared" si="0"/>
        <v>70382</v>
      </c>
    </row>
    <row r="22" spans="1:15" ht="42" customHeight="1" thickBot="1">
      <c r="A22" s="349" t="s">
        <v>980</v>
      </c>
      <c r="B22" s="350" t="s">
        <v>2162</v>
      </c>
      <c r="C22" s="351">
        <v>2</v>
      </c>
      <c r="D22" s="504">
        <v>300</v>
      </c>
      <c r="E22" s="352">
        <v>10</v>
      </c>
      <c r="F22" s="504">
        <v>375</v>
      </c>
      <c r="G22" s="352">
        <v>20</v>
      </c>
      <c r="H22" s="504">
        <v>441</v>
      </c>
      <c r="I22" s="352">
        <v>10</v>
      </c>
      <c r="J22" s="504">
        <v>552</v>
      </c>
      <c r="K22" s="352">
        <v>5</v>
      </c>
      <c r="L22" s="504">
        <v>579</v>
      </c>
      <c r="M22" s="353">
        <v>2</v>
      </c>
      <c r="N22" s="504">
        <v>638</v>
      </c>
      <c r="O22" s="337">
        <f>SUM(ROUND((E22*F22),2),ROUND((G22*H22),2),ROUND((I22*J22),2),ROUND((K22*L22),2),ROUND((C22*D22),2),ROUND((M22*N22),2))</f>
        <v>22861</v>
      </c>
    </row>
    <row r="23" spans="1:15" ht="13.5" thickBot="1">
      <c r="A23" s="329"/>
      <c r="B23" s="354"/>
      <c r="C23" s="355"/>
      <c r="D23" s="354"/>
      <c r="E23" s="355"/>
      <c r="F23" s="354"/>
      <c r="G23" s="355"/>
      <c r="H23" s="354"/>
      <c r="I23" s="355"/>
      <c r="J23" s="354"/>
      <c r="K23" s="355"/>
      <c r="L23" s="354"/>
      <c r="M23" s="354"/>
      <c r="N23" s="356"/>
      <c r="O23" s="357"/>
    </row>
    <row r="24" spans="1:15" ht="29.25" customHeight="1" thickBot="1">
      <c r="A24" s="651" t="s">
        <v>982</v>
      </c>
      <c r="B24" s="652"/>
      <c r="C24" s="408"/>
      <c r="D24" s="408"/>
      <c r="E24" s="408"/>
      <c r="F24" s="408"/>
      <c r="G24" s="408"/>
      <c r="H24" s="408"/>
      <c r="I24" s="408"/>
      <c r="J24" s="408"/>
      <c r="K24" s="408"/>
      <c r="L24" s="408"/>
      <c r="M24" s="408"/>
      <c r="N24" s="408"/>
      <c r="O24" s="409"/>
    </row>
    <row r="25" spans="1:15" ht="13" customHeight="1">
      <c r="A25" s="653" t="s">
        <v>948</v>
      </c>
      <c r="B25" s="663" t="s">
        <v>949</v>
      </c>
      <c r="C25" s="657" t="s">
        <v>950</v>
      </c>
      <c r="D25" s="658"/>
      <c r="E25" s="657" t="s">
        <v>951</v>
      </c>
      <c r="F25" s="658"/>
      <c r="G25" s="657" t="s">
        <v>952</v>
      </c>
      <c r="H25" s="658"/>
      <c r="I25" s="657" t="s">
        <v>953</v>
      </c>
      <c r="J25" s="658"/>
      <c r="K25" s="657" t="s">
        <v>954</v>
      </c>
      <c r="L25" s="658"/>
      <c r="M25" s="659" t="s">
        <v>955</v>
      </c>
      <c r="N25" s="660"/>
      <c r="O25" s="664" t="s">
        <v>3</v>
      </c>
    </row>
    <row r="26" spans="1:15" ht="26.5" thickBot="1">
      <c r="A26" s="654"/>
      <c r="B26" s="656"/>
      <c r="C26" s="330" t="s">
        <v>1</v>
      </c>
      <c r="D26" s="331" t="s">
        <v>956</v>
      </c>
      <c r="E26" s="330" t="s">
        <v>1</v>
      </c>
      <c r="F26" s="331" t="s">
        <v>956</v>
      </c>
      <c r="G26" s="330" t="s">
        <v>1</v>
      </c>
      <c r="H26" s="331" t="s">
        <v>956</v>
      </c>
      <c r="I26" s="330" t="s">
        <v>1</v>
      </c>
      <c r="J26" s="331" t="s">
        <v>956</v>
      </c>
      <c r="K26" s="330" t="s">
        <v>1</v>
      </c>
      <c r="L26" s="331" t="s">
        <v>956</v>
      </c>
      <c r="M26" s="330" t="s">
        <v>1</v>
      </c>
      <c r="N26" s="331" t="s">
        <v>956</v>
      </c>
      <c r="O26" s="662"/>
    </row>
    <row r="27" spans="1:15" ht="42" customHeight="1">
      <c r="A27" s="332" t="s">
        <v>983</v>
      </c>
      <c r="B27" s="333" t="s">
        <v>958</v>
      </c>
      <c r="C27" s="335">
        <v>2</v>
      </c>
      <c r="D27" s="501">
        <v>1433</v>
      </c>
      <c r="E27" s="335">
        <v>10</v>
      </c>
      <c r="F27" s="501">
        <v>1592</v>
      </c>
      <c r="G27" s="335">
        <v>20</v>
      </c>
      <c r="H27" s="501">
        <v>1873</v>
      </c>
      <c r="I27" s="335">
        <v>10</v>
      </c>
      <c r="J27" s="501">
        <v>2342</v>
      </c>
      <c r="K27" s="335">
        <v>5</v>
      </c>
      <c r="L27" s="501">
        <v>2459</v>
      </c>
      <c r="M27" s="336">
        <v>2</v>
      </c>
      <c r="N27" s="501">
        <v>2705</v>
      </c>
      <c r="O27" s="337">
        <f>SUM(ROUND((E27*F27),2),ROUND((G27*H27),2),ROUND((I27*J27),2),ROUND((K27*L27),2),ROUND((C27*D27),2),ROUND((M27*N27),2))</f>
        <v>97371</v>
      </c>
    </row>
    <row r="28" spans="1:15" ht="42" customHeight="1">
      <c r="A28" s="338" t="s">
        <v>984</v>
      </c>
      <c r="B28" s="339" t="s">
        <v>2163</v>
      </c>
      <c r="C28" s="341">
        <v>2</v>
      </c>
      <c r="D28" s="502">
        <v>1023</v>
      </c>
      <c r="E28" s="341">
        <v>10</v>
      </c>
      <c r="F28" s="502">
        <v>1138</v>
      </c>
      <c r="G28" s="341">
        <v>20</v>
      </c>
      <c r="H28" s="502">
        <v>1338</v>
      </c>
      <c r="I28" s="341">
        <v>10</v>
      </c>
      <c r="J28" s="502">
        <v>1672</v>
      </c>
      <c r="K28" s="341">
        <v>5</v>
      </c>
      <c r="L28" s="502">
        <v>1756</v>
      </c>
      <c r="M28" s="342">
        <v>2</v>
      </c>
      <c r="N28" s="502">
        <v>1931</v>
      </c>
      <c r="O28" s="337">
        <f t="shared" ref="O28:O41" si="1">SUM(ROUND((E28*F28),2),ROUND((G28*H28),2),ROUND((I28*J28),2),ROUND((K28*L28),2),ROUND((C28*D28),2),ROUND((M28*N28),2))</f>
        <v>69548</v>
      </c>
    </row>
    <row r="29" spans="1:15" ht="42" customHeight="1">
      <c r="A29" s="338" t="s">
        <v>985</v>
      </c>
      <c r="B29" s="339" t="s">
        <v>961</v>
      </c>
      <c r="C29" s="341">
        <v>2</v>
      </c>
      <c r="D29" s="502">
        <v>856</v>
      </c>
      <c r="E29" s="341">
        <v>10</v>
      </c>
      <c r="F29" s="502">
        <v>950</v>
      </c>
      <c r="G29" s="341">
        <v>20</v>
      </c>
      <c r="H29" s="502">
        <v>1118</v>
      </c>
      <c r="I29" s="341">
        <v>10</v>
      </c>
      <c r="J29" s="502">
        <v>1398</v>
      </c>
      <c r="K29" s="341">
        <v>5</v>
      </c>
      <c r="L29" s="502">
        <v>1469</v>
      </c>
      <c r="M29" s="342">
        <v>2</v>
      </c>
      <c r="N29" s="502">
        <v>1616</v>
      </c>
      <c r="O29" s="337">
        <f t="shared" si="1"/>
        <v>58129</v>
      </c>
    </row>
    <row r="30" spans="1:15" ht="42" customHeight="1">
      <c r="A30" s="338" t="s">
        <v>986</v>
      </c>
      <c r="B30" s="339" t="s">
        <v>2164</v>
      </c>
      <c r="C30" s="341">
        <v>2</v>
      </c>
      <c r="D30" s="502">
        <v>865</v>
      </c>
      <c r="E30" s="341">
        <v>10</v>
      </c>
      <c r="F30" s="502">
        <v>961</v>
      </c>
      <c r="G30" s="341">
        <v>20</v>
      </c>
      <c r="H30" s="502">
        <v>1131</v>
      </c>
      <c r="I30" s="341">
        <v>10</v>
      </c>
      <c r="J30" s="502">
        <v>1415</v>
      </c>
      <c r="K30" s="341">
        <v>5</v>
      </c>
      <c r="L30" s="502">
        <v>1486</v>
      </c>
      <c r="M30" s="342">
        <v>2</v>
      </c>
      <c r="N30" s="502">
        <v>1635</v>
      </c>
      <c r="O30" s="337">
        <f t="shared" si="1"/>
        <v>58810</v>
      </c>
    </row>
    <row r="31" spans="1:15" ht="42" customHeight="1">
      <c r="A31" s="338" t="s">
        <v>987</v>
      </c>
      <c r="B31" s="339" t="s">
        <v>964</v>
      </c>
      <c r="C31" s="340">
        <v>2</v>
      </c>
      <c r="D31" s="502">
        <v>698</v>
      </c>
      <c r="E31" s="341">
        <v>10</v>
      </c>
      <c r="F31" s="502">
        <v>775</v>
      </c>
      <c r="G31" s="341">
        <v>20</v>
      </c>
      <c r="H31" s="502">
        <v>912</v>
      </c>
      <c r="I31" s="341">
        <v>10</v>
      </c>
      <c r="J31" s="502">
        <v>1140</v>
      </c>
      <c r="K31" s="341">
        <v>5</v>
      </c>
      <c r="L31" s="502">
        <v>1197</v>
      </c>
      <c r="M31" s="342">
        <v>2</v>
      </c>
      <c r="N31" s="502">
        <v>1317</v>
      </c>
      <c r="O31" s="337">
        <f t="shared" si="1"/>
        <v>47405</v>
      </c>
    </row>
    <row r="32" spans="1:15" ht="42" customHeight="1">
      <c r="A32" s="343" t="s">
        <v>988</v>
      </c>
      <c r="B32" s="339" t="s">
        <v>2165</v>
      </c>
      <c r="C32" s="344">
        <v>2</v>
      </c>
      <c r="D32" s="503">
        <v>700</v>
      </c>
      <c r="E32" s="341">
        <v>10</v>
      </c>
      <c r="F32" s="503">
        <v>779</v>
      </c>
      <c r="G32" s="341">
        <v>20</v>
      </c>
      <c r="H32" s="503">
        <v>916</v>
      </c>
      <c r="I32" s="341">
        <v>10</v>
      </c>
      <c r="J32" s="503">
        <v>1146</v>
      </c>
      <c r="K32" s="345">
        <v>5</v>
      </c>
      <c r="L32" s="503">
        <v>1203</v>
      </c>
      <c r="M32" s="346">
        <v>2</v>
      </c>
      <c r="N32" s="503">
        <v>1324</v>
      </c>
      <c r="O32" s="337">
        <f t="shared" si="1"/>
        <v>47633</v>
      </c>
    </row>
    <row r="33" spans="1:15" ht="42" customHeight="1">
      <c r="A33" s="338" t="s">
        <v>989</v>
      </c>
      <c r="B33" s="339" t="s">
        <v>967</v>
      </c>
      <c r="C33" s="340">
        <v>2</v>
      </c>
      <c r="D33" s="502">
        <v>567</v>
      </c>
      <c r="E33" s="341">
        <v>10</v>
      </c>
      <c r="F33" s="502">
        <v>630</v>
      </c>
      <c r="G33" s="341">
        <v>20</v>
      </c>
      <c r="H33" s="502">
        <v>742</v>
      </c>
      <c r="I33" s="341">
        <v>10</v>
      </c>
      <c r="J33" s="502">
        <v>928</v>
      </c>
      <c r="K33" s="341">
        <v>5</v>
      </c>
      <c r="L33" s="502">
        <v>974</v>
      </c>
      <c r="M33" s="342">
        <v>2</v>
      </c>
      <c r="N33" s="502">
        <v>1071</v>
      </c>
      <c r="O33" s="337">
        <f t="shared" si="1"/>
        <v>38566</v>
      </c>
    </row>
    <row r="34" spans="1:15" ht="42" customHeight="1">
      <c r="A34" s="338" t="s">
        <v>990</v>
      </c>
      <c r="B34" s="339" t="s">
        <v>2166</v>
      </c>
      <c r="C34" s="340">
        <v>2</v>
      </c>
      <c r="D34" s="502">
        <v>565</v>
      </c>
      <c r="E34" s="341">
        <v>10</v>
      </c>
      <c r="F34" s="502">
        <v>627</v>
      </c>
      <c r="G34" s="341">
        <v>20</v>
      </c>
      <c r="H34" s="502">
        <v>739</v>
      </c>
      <c r="I34" s="341">
        <v>10</v>
      </c>
      <c r="J34" s="502">
        <v>924</v>
      </c>
      <c r="K34" s="341">
        <v>5</v>
      </c>
      <c r="L34" s="502">
        <v>970</v>
      </c>
      <c r="M34" s="342">
        <v>2</v>
      </c>
      <c r="N34" s="502">
        <v>1067</v>
      </c>
      <c r="O34" s="337">
        <f t="shared" si="1"/>
        <v>38404</v>
      </c>
    </row>
    <row r="35" spans="1:15" ht="42" customHeight="1">
      <c r="A35" s="338" t="s">
        <v>991</v>
      </c>
      <c r="B35" s="339" t="s">
        <v>970</v>
      </c>
      <c r="C35" s="341">
        <v>2</v>
      </c>
      <c r="D35" s="502">
        <v>629</v>
      </c>
      <c r="E35" s="341">
        <v>10</v>
      </c>
      <c r="F35" s="502">
        <v>699</v>
      </c>
      <c r="G35" s="341">
        <v>20</v>
      </c>
      <c r="H35" s="502">
        <v>823</v>
      </c>
      <c r="I35" s="341">
        <v>10</v>
      </c>
      <c r="J35" s="502">
        <v>1029</v>
      </c>
      <c r="K35" s="341">
        <v>5</v>
      </c>
      <c r="L35" s="502">
        <v>1080</v>
      </c>
      <c r="M35" s="342">
        <v>2</v>
      </c>
      <c r="N35" s="502">
        <v>1188</v>
      </c>
      <c r="O35" s="337">
        <f t="shared" si="1"/>
        <v>42774</v>
      </c>
    </row>
    <row r="36" spans="1:15" ht="42" customHeight="1">
      <c r="A36" s="343" t="s">
        <v>992</v>
      </c>
      <c r="B36" s="339" t="s">
        <v>2167</v>
      </c>
      <c r="C36" s="345">
        <v>2</v>
      </c>
      <c r="D36" s="503">
        <v>304</v>
      </c>
      <c r="E36" s="341">
        <v>10</v>
      </c>
      <c r="F36" s="503">
        <v>338</v>
      </c>
      <c r="G36" s="341">
        <v>20</v>
      </c>
      <c r="H36" s="503">
        <v>396</v>
      </c>
      <c r="I36" s="341">
        <v>10</v>
      </c>
      <c r="J36" s="503">
        <v>496</v>
      </c>
      <c r="K36" s="345">
        <v>5</v>
      </c>
      <c r="L36" s="503">
        <v>521</v>
      </c>
      <c r="M36" s="346">
        <v>2</v>
      </c>
      <c r="N36" s="503">
        <v>573</v>
      </c>
      <c r="O36" s="337">
        <f t="shared" si="1"/>
        <v>20619</v>
      </c>
    </row>
    <row r="37" spans="1:15" ht="42" customHeight="1">
      <c r="A37" s="343" t="s">
        <v>993</v>
      </c>
      <c r="B37" s="347" t="s">
        <v>973</v>
      </c>
      <c r="C37" s="345">
        <v>2</v>
      </c>
      <c r="D37" s="503">
        <v>314</v>
      </c>
      <c r="E37" s="345">
        <v>10</v>
      </c>
      <c r="F37" s="503">
        <v>348</v>
      </c>
      <c r="G37" s="345">
        <v>20</v>
      </c>
      <c r="H37" s="503">
        <v>411</v>
      </c>
      <c r="I37" s="345">
        <v>10</v>
      </c>
      <c r="J37" s="503">
        <v>514</v>
      </c>
      <c r="K37" s="345">
        <v>5</v>
      </c>
      <c r="L37" s="503">
        <v>540</v>
      </c>
      <c r="M37" s="346">
        <v>2</v>
      </c>
      <c r="N37" s="503">
        <v>594</v>
      </c>
      <c r="O37" s="337">
        <f t="shared" si="1"/>
        <v>21356</v>
      </c>
    </row>
    <row r="38" spans="1:15" ht="42" customHeight="1">
      <c r="A38" s="343" t="s">
        <v>994</v>
      </c>
      <c r="B38" s="347" t="s">
        <v>975</v>
      </c>
      <c r="C38" s="345">
        <v>2</v>
      </c>
      <c r="D38" s="503">
        <v>684</v>
      </c>
      <c r="E38" s="345">
        <v>10</v>
      </c>
      <c r="F38" s="503">
        <v>760</v>
      </c>
      <c r="G38" s="345">
        <v>20</v>
      </c>
      <c r="H38" s="503">
        <v>894</v>
      </c>
      <c r="I38" s="345">
        <v>10</v>
      </c>
      <c r="J38" s="503">
        <v>1116</v>
      </c>
      <c r="K38" s="345">
        <v>5</v>
      </c>
      <c r="L38" s="503">
        <v>1172</v>
      </c>
      <c r="M38" s="346">
        <v>2</v>
      </c>
      <c r="N38" s="503">
        <v>1289</v>
      </c>
      <c r="O38" s="337">
        <f t="shared" si="1"/>
        <v>46446</v>
      </c>
    </row>
    <row r="39" spans="1:15" ht="42" customHeight="1">
      <c r="A39" s="343" t="s">
        <v>995</v>
      </c>
      <c r="B39" s="339" t="s">
        <v>977</v>
      </c>
      <c r="C39" s="345">
        <v>2</v>
      </c>
      <c r="D39" s="503">
        <v>1050</v>
      </c>
      <c r="E39" s="345">
        <v>10</v>
      </c>
      <c r="F39" s="503">
        <v>1167</v>
      </c>
      <c r="G39" s="345">
        <v>20</v>
      </c>
      <c r="H39" s="503">
        <v>1373</v>
      </c>
      <c r="I39" s="345">
        <v>10</v>
      </c>
      <c r="J39" s="503">
        <v>1717</v>
      </c>
      <c r="K39" s="345">
        <v>5</v>
      </c>
      <c r="L39" s="503">
        <v>1803</v>
      </c>
      <c r="M39" s="346">
        <v>2</v>
      </c>
      <c r="N39" s="503">
        <v>1984</v>
      </c>
      <c r="O39" s="337">
        <f t="shared" si="1"/>
        <v>71383</v>
      </c>
    </row>
    <row r="40" spans="1:15" ht="42" customHeight="1">
      <c r="A40" s="343" t="s">
        <v>996</v>
      </c>
      <c r="B40" s="339" t="s">
        <v>979</v>
      </c>
      <c r="C40" s="345">
        <v>2</v>
      </c>
      <c r="D40" s="503">
        <v>1011</v>
      </c>
      <c r="E40" s="345">
        <v>10</v>
      </c>
      <c r="F40" s="503">
        <v>1124</v>
      </c>
      <c r="G40" s="345">
        <v>20</v>
      </c>
      <c r="H40" s="503">
        <v>1322</v>
      </c>
      <c r="I40" s="345">
        <v>10</v>
      </c>
      <c r="J40" s="503">
        <v>1653</v>
      </c>
      <c r="K40" s="345">
        <v>5</v>
      </c>
      <c r="L40" s="503">
        <v>1736</v>
      </c>
      <c r="M40" s="346">
        <v>2</v>
      </c>
      <c r="N40" s="503">
        <v>1910</v>
      </c>
      <c r="O40" s="337">
        <f t="shared" si="1"/>
        <v>68732</v>
      </c>
    </row>
    <row r="41" spans="1:15" ht="42" customHeight="1" thickBot="1">
      <c r="A41" s="349" t="s">
        <v>997</v>
      </c>
      <c r="B41" s="350" t="s">
        <v>2162</v>
      </c>
      <c r="C41" s="352">
        <v>2</v>
      </c>
      <c r="D41" s="504">
        <v>250</v>
      </c>
      <c r="E41" s="352">
        <v>10</v>
      </c>
      <c r="F41" s="504">
        <v>278</v>
      </c>
      <c r="G41" s="352">
        <v>20</v>
      </c>
      <c r="H41" s="504">
        <v>327</v>
      </c>
      <c r="I41" s="352">
        <v>10</v>
      </c>
      <c r="J41" s="504">
        <v>409</v>
      </c>
      <c r="K41" s="352">
        <v>5</v>
      </c>
      <c r="L41" s="504">
        <v>429</v>
      </c>
      <c r="M41" s="353">
        <v>2</v>
      </c>
      <c r="N41" s="504">
        <v>472</v>
      </c>
      <c r="O41" s="337">
        <f t="shared" si="1"/>
        <v>16999</v>
      </c>
    </row>
    <row r="42" spans="1:15" ht="13.5" thickBot="1">
      <c r="A42" s="329"/>
      <c r="B42" s="354"/>
      <c r="C42" s="355"/>
      <c r="D42" s="354"/>
      <c r="E42" s="355"/>
      <c r="F42" s="354"/>
      <c r="G42" s="355"/>
      <c r="H42" s="354"/>
      <c r="I42" s="355"/>
      <c r="J42" s="354"/>
      <c r="K42" s="355"/>
      <c r="L42" s="354"/>
      <c r="M42" s="354"/>
      <c r="N42" s="356"/>
      <c r="O42" s="357"/>
    </row>
    <row r="43" spans="1:15" ht="40.5" customHeight="1" thickBot="1">
      <c r="A43" s="651" t="s">
        <v>998</v>
      </c>
      <c r="B43" s="652"/>
      <c r="C43" s="408"/>
      <c r="D43" s="408"/>
      <c r="E43" s="408"/>
      <c r="F43" s="408"/>
      <c r="G43" s="408"/>
      <c r="H43" s="408"/>
      <c r="I43" s="408"/>
      <c r="J43" s="408"/>
      <c r="K43" s="408"/>
      <c r="L43" s="408"/>
      <c r="M43" s="408"/>
      <c r="N43" s="408"/>
      <c r="O43" s="409"/>
    </row>
    <row r="44" spans="1:15" ht="13" customHeight="1">
      <c r="A44" s="653" t="s">
        <v>948</v>
      </c>
      <c r="B44" s="663" t="s">
        <v>949</v>
      </c>
      <c r="C44" s="657" t="s">
        <v>950</v>
      </c>
      <c r="D44" s="658"/>
      <c r="E44" s="657" t="s">
        <v>951</v>
      </c>
      <c r="F44" s="658"/>
      <c r="G44" s="657" t="s">
        <v>952</v>
      </c>
      <c r="H44" s="658"/>
      <c r="I44" s="657" t="s">
        <v>953</v>
      </c>
      <c r="J44" s="658"/>
      <c r="K44" s="657" t="s">
        <v>954</v>
      </c>
      <c r="L44" s="658"/>
      <c r="M44" s="659" t="s">
        <v>955</v>
      </c>
      <c r="N44" s="660"/>
      <c r="O44" s="664" t="s">
        <v>3</v>
      </c>
    </row>
    <row r="45" spans="1:15" ht="26.5" thickBot="1">
      <c r="A45" s="654"/>
      <c r="B45" s="656"/>
      <c r="C45" s="330" t="s">
        <v>1</v>
      </c>
      <c r="D45" s="331" t="s">
        <v>956</v>
      </c>
      <c r="E45" s="330" t="s">
        <v>1</v>
      </c>
      <c r="F45" s="331" t="s">
        <v>956</v>
      </c>
      <c r="G45" s="330" t="s">
        <v>1</v>
      </c>
      <c r="H45" s="331" t="s">
        <v>956</v>
      </c>
      <c r="I45" s="330" t="s">
        <v>1</v>
      </c>
      <c r="J45" s="331" t="s">
        <v>956</v>
      </c>
      <c r="K45" s="330" t="s">
        <v>1</v>
      </c>
      <c r="L45" s="331" t="s">
        <v>956</v>
      </c>
      <c r="M45" s="330" t="s">
        <v>1</v>
      </c>
      <c r="N45" s="331" t="s">
        <v>956</v>
      </c>
      <c r="O45" s="662"/>
    </row>
    <row r="46" spans="1:15" ht="42" customHeight="1">
      <c r="A46" s="332" t="s">
        <v>999</v>
      </c>
      <c r="B46" s="333" t="s">
        <v>958</v>
      </c>
      <c r="C46" s="335">
        <v>2</v>
      </c>
      <c r="D46" s="501">
        <v>1336</v>
      </c>
      <c r="E46" s="335">
        <v>10</v>
      </c>
      <c r="F46" s="501">
        <v>1484</v>
      </c>
      <c r="G46" s="335">
        <v>20</v>
      </c>
      <c r="H46" s="501">
        <v>1746</v>
      </c>
      <c r="I46" s="335">
        <v>10</v>
      </c>
      <c r="J46" s="501">
        <v>2182</v>
      </c>
      <c r="K46" s="335">
        <v>5</v>
      </c>
      <c r="L46" s="501">
        <v>2459</v>
      </c>
      <c r="M46" s="336">
        <v>2</v>
      </c>
      <c r="N46" s="501">
        <v>2705</v>
      </c>
      <c r="O46" s="337">
        <f>SUM(ROUND((E46*F46),2),ROUND((G46*H46),2),ROUND((I46*J46),2),ROUND((K46*L46),2),ROUND((C46*D46),2),ROUND((M46*N46),2))</f>
        <v>91957</v>
      </c>
    </row>
    <row r="47" spans="1:15" ht="42" customHeight="1">
      <c r="A47" s="338" t="s">
        <v>1000</v>
      </c>
      <c r="B47" s="339" t="s">
        <v>2168</v>
      </c>
      <c r="C47" s="341">
        <v>2</v>
      </c>
      <c r="D47" s="502">
        <v>940</v>
      </c>
      <c r="E47" s="341">
        <v>10</v>
      </c>
      <c r="F47" s="502">
        <v>1043</v>
      </c>
      <c r="G47" s="341">
        <v>20</v>
      </c>
      <c r="H47" s="502">
        <v>1228</v>
      </c>
      <c r="I47" s="341">
        <v>10</v>
      </c>
      <c r="J47" s="502">
        <v>1534</v>
      </c>
      <c r="K47" s="341">
        <v>5</v>
      </c>
      <c r="L47" s="502">
        <v>1757</v>
      </c>
      <c r="M47" s="342">
        <v>2</v>
      </c>
      <c r="N47" s="502">
        <v>1932</v>
      </c>
      <c r="O47" s="337">
        <f t="shared" ref="O47:O60" si="2">SUM(ROUND((E47*F47),2),ROUND((G47*H47),2),ROUND((I47*J47),2),ROUND((K47*L47),2),ROUND((C47*D47),2),ROUND((M47*N47),2))</f>
        <v>64859</v>
      </c>
    </row>
    <row r="48" spans="1:15" ht="42" customHeight="1">
      <c r="A48" s="338" t="s">
        <v>1001</v>
      </c>
      <c r="B48" s="339" t="s">
        <v>961</v>
      </c>
      <c r="C48" s="341">
        <v>2</v>
      </c>
      <c r="D48" s="502">
        <v>769</v>
      </c>
      <c r="E48" s="341">
        <v>10</v>
      </c>
      <c r="F48" s="502">
        <v>855</v>
      </c>
      <c r="G48" s="341">
        <v>20</v>
      </c>
      <c r="H48" s="502">
        <v>1005</v>
      </c>
      <c r="I48" s="341">
        <v>10</v>
      </c>
      <c r="J48" s="502">
        <v>1257</v>
      </c>
      <c r="K48" s="341">
        <v>5</v>
      </c>
      <c r="L48" s="502">
        <v>1469</v>
      </c>
      <c r="M48" s="342">
        <v>2</v>
      </c>
      <c r="N48" s="502">
        <v>1616</v>
      </c>
      <c r="O48" s="337">
        <f t="shared" si="2"/>
        <v>53335</v>
      </c>
    </row>
    <row r="49" spans="1:15" ht="42" customHeight="1">
      <c r="A49" s="338" t="s">
        <v>1002</v>
      </c>
      <c r="B49" s="339" t="s">
        <v>2169</v>
      </c>
      <c r="C49" s="341">
        <v>2</v>
      </c>
      <c r="D49" s="502">
        <v>792</v>
      </c>
      <c r="E49" s="341">
        <v>10</v>
      </c>
      <c r="F49" s="502">
        <v>880</v>
      </c>
      <c r="G49" s="341">
        <v>20</v>
      </c>
      <c r="H49" s="502">
        <v>1034</v>
      </c>
      <c r="I49" s="341">
        <v>10</v>
      </c>
      <c r="J49" s="502">
        <v>1293</v>
      </c>
      <c r="K49" s="341">
        <v>5</v>
      </c>
      <c r="L49" s="502">
        <v>1486</v>
      </c>
      <c r="M49" s="342">
        <v>2</v>
      </c>
      <c r="N49" s="502">
        <v>1635</v>
      </c>
      <c r="O49" s="337">
        <f t="shared" si="2"/>
        <v>54694</v>
      </c>
    </row>
    <row r="50" spans="1:15" ht="42" customHeight="1">
      <c r="A50" s="338" t="s">
        <v>1003</v>
      </c>
      <c r="B50" s="339" t="s">
        <v>964</v>
      </c>
      <c r="C50" s="340">
        <v>2</v>
      </c>
      <c r="D50" s="502">
        <v>622</v>
      </c>
      <c r="E50" s="341">
        <v>10</v>
      </c>
      <c r="F50" s="502">
        <v>691</v>
      </c>
      <c r="G50" s="341">
        <v>20</v>
      </c>
      <c r="H50" s="502">
        <v>812</v>
      </c>
      <c r="I50" s="341">
        <v>10</v>
      </c>
      <c r="J50" s="502">
        <v>1017</v>
      </c>
      <c r="K50" s="341">
        <v>5</v>
      </c>
      <c r="L50" s="502">
        <v>1197</v>
      </c>
      <c r="M50" s="342">
        <v>2</v>
      </c>
      <c r="N50" s="502">
        <v>1317</v>
      </c>
      <c r="O50" s="337">
        <f t="shared" si="2"/>
        <v>43183</v>
      </c>
    </row>
    <row r="51" spans="1:15" ht="42" customHeight="1">
      <c r="A51" s="343" t="s">
        <v>1004</v>
      </c>
      <c r="B51" s="339" t="s">
        <v>2170</v>
      </c>
      <c r="C51" s="344">
        <v>2</v>
      </c>
      <c r="D51" s="503">
        <v>638</v>
      </c>
      <c r="E51" s="341">
        <v>10</v>
      </c>
      <c r="F51" s="503">
        <v>708</v>
      </c>
      <c r="G51" s="341">
        <v>20</v>
      </c>
      <c r="H51" s="503">
        <v>833</v>
      </c>
      <c r="I51" s="341">
        <v>10</v>
      </c>
      <c r="J51" s="503">
        <v>1042</v>
      </c>
      <c r="K51" s="345">
        <v>5</v>
      </c>
      <c r="L51" s="503">
        <v>1203</v>
      </c>
      <c r="M51" s="346">
        <v>2</v>
      </c>
      <c r="N51" s="503">
        <v>1324</v>
      </c>
      <c r="O51" s="337">
        <f t="shared" si="2"/>
        <v>44099</v>
      </c>
    </row>
    <row r="52" spans="1:15" ht="42" customHeight="1">
      <c r="A52" s="338" t="s">
        <v>1005</v>
      </c>
      <c r="B52" s="339" t="s">
        <v>967</v>
      </c>
      <c r="C52" s="340">
        <v>2</v>
      </c>
      <c r="D52" s="502">
        <v>502</v>
      </c>
      <c r="E52" s="341">
        <v>10</v>
      </c>
      <c r="F52" s="502">
        <v>558</v>
      </c>
      <c r="G52" s="341">
        <v>20</v>
      </c>
      <c r="H52" s="502">
        <v>657</v>
      </c>
      <c r="I52" s="341">
        <v>10</v>
      </c>
      <c r="J52" s="502">
        <v>820</v>
      </c>
      <c r="K52" s="341">
        <v>5</v>
      </c>
      <c r="L52" s="502">
        <v>973</v>
      </c>
      <c r="M52" s="342">
        <v>2</v>
      </c>
      <c r="N52" s="502">
        <v>1070</v>
      </c>
      <c r="O52" s="337">
        <f t="shared" si="2"/>
        <v>34929</v>
      </c>
    </row>
    <row r="53" spans="1:15" ht="42" customHeight="1">
      <c r="A53" s="338" t="s">
        <v>1006</v>
      </c>
      <c r="B53" s="339" t="s">
        <v>2171</v>
      </c>
      <c r="C53" s="340">
        <v>2</v>
      </c>
      <c r="D53" s="502">
        <v>512</v>
      </c>
      <c r="E53" s="341">
        <v>10</v>
      </c>
      <c r="F53" s="502">
        <v>569</v>
      </c>
      <c r="G53" s="341">
        <v>20</v>
      </c>
      <c r="H53" s="502">
        <v>670</v>
      </c>
      <c r="I53" s="341">
        <v>10</v>
      </c>
      <c r="J53" s="502">
        <v>837</v>
      </c>
      <c r="K53" s="341">
        <v>5</v>
      </c>
      <c r="L53" s="502">
        <v>970</v>
      </c>
      <c r="M53" s="342">
        <v>2</v>
      </c>
      <c r="N53" s="502">
        <v>1067</v>
      </c>
      <c r="O53" s="337">
        <f t="shared" si="2"/>
        <v>35468</v>
      </c>
    </row>
    <row r="54" spans="1:15" ht="42" customHeight="1">
      <c r="A54" s="338" t="s">
        <v>1007</v>
      </c>
      <c r="B54" s="339" t="s">
        <v>970</v>
      </c>
      <c r="C54" s="341">
        <v>2</v>
      </c>
      <c r="D54" s="502">
        <v>574</v>
      </c>
      <c r="E54" s="341">
        <v>10</v>
      </c>
      <c r="F54" s="502">
        <v>638</v>
      </c>
      <c r="G54" s="341">
        <v>20</v>
      </c>
      <c r="H54" s="502">
        <v>751</v>
      </c>
      <c r="I54" s="341">
        <v>10</v>
      </c>
      <c r="J54" s="502">
        <v>938</v>
      </c>
      <c r="K54" s="341">
        <v>5</v>
      </c>
      <c r="L54" s="502">
        <v>1080</v>
      </c>
      <c r="M54" s="342">
        <v>2</v>
      </c>
      <c r="N54" s="502">
        <v>1188</v>
      </c>
      <c r="O54" s="337">
        <f t="shared" si="2"/>
        <v>39704</v>
      </c>
    </row>
    <row r="55" spans="1:15" ht="42" customHeight="1">
      <c r="A55" s="343" t="s">
        <v>1008</v>
      </c>
      <c r="B55" s="339" t="s">
        <v>2172</v>
      </c>
      <c r="C55" s="345">
        <v>2</v>
      </c>
      <c r="D55" s="503">
        <v>260</v>
      </c>
      <c r="E55" s="341">
        <v>10</v>
      </c>
      <c r="F55" s="503">
        <v>290</v>
      </c>
      <c r="G55" s="341">
        <v>20</v>
      </c>
      <c r="H55" s="503">
        <v>340</v>
      </c>
      <c r="I55" s="341">
        <v>10</v>
      </c>
      <c r="J55" s="503">
        <v>425</v>
      </c>
      <c r="K55" s="345">
        <v>5</v>
      </c>
      <c r="L55" s="503">
        <v>520</v>
      </c>
      <c r="M55" s="346">
        <v>2</v>
      </c>
      <c r="N55" s="503">
        <v>571</v>
      </c>
      <c r="O55" s="337">
        <f t="shared" si="2"/>
        <v>18212</v>
      </c>
    </row>
    <row r="56" spans="1:15" ht="42" customHeight="1">
      <c r="A56" s="343" t="s">
        <v>1009</v>
      </c>
      <c r="B56" s="347" t="s">
        <v>973</v>
      </c>
      <c r="C56" s="345">
        <v>2</v>
      </c>
      <c r="D56" s="503">
        <v>266</v>
      </c>
      <c r="E56" s="345">
        <v>10</v>
      </c>
      <c r="F56" s="503">
        <v>295</v>
      </c>
      <c r="G56" s="345">
        <v>20</v>
      </c>
      <c r="H56" s="503">
        <v>347</v>
      </c>
      <c r="I56" s="345">
        <v>10</v>
      </c>
      <c r="J56" s="503">
        <v>435</v>
      </c>
      <c r="K56" s="345">
        <v>5</v>
      </c>
      <c r="L56" s="503">
        <v>540</v>
      </c>
      <c r="M56" s="346">
        <v>2</v>
      </c>
      <c r="N56" s="503">
        <v>594</v>
      </c>
      <c r="O56" s="337">
        <f t="shared" si="2"/>
        <v>18660</v>
      </c>
    </row>
    <row r="57" spans="1:15" ht="42" customHeight="1">
      <c r="A57" s="343" t="s">
        <v>1010</v>
      </c>
      <c r="B57" s="347" t="s">
        <v>975</v>
      </c>
      <c r="C57" s="345">
        <v>2</v>
      </c>
      <c r="D57" s="503">
        <v>643</v>
      </c>
      <c r="E57" s="345">
        <v>10</v>
      </c>
      <c r="F57" s="503">
        <v>715</v>
      </c>
      <c r="G57" s="345">
        <v>20</v>
      </c>
      <c r="H57" s="503">
        <v>841</v>
      </c>
      <c r="I57" s="345">
        <v>10</v>
      </c>
      <c r="J57" s="503">
        <v>1051</v>
      </c>
      <c r="K57" s="345">
        <v>5</v>
      </c>
      <c r="L57" s="503">
        <v>1175</v>
      </c>
      <c r="M57" s="346">
        <v>2</v>
      </c>
      <c r="N57" s="503">
        <v>1292</v>
      </c>
      <c r="O57" s="337">
        <f t="shared" si="2"/>
        <v>44225</v>
      </c>
    </row>
    <row r="58" spans="1:15" ht="42" customHeight="1">
      <c r="A58" s="343" t="s">
        <v>1011</v>
      </c>
      <c r="B58" s="339" t="s">
        <v>977</v>
      </c>
      <c r="C58" s="345">
        <v>2</v>
      </c>
      <c r="D58" s="503">
        <v>986</v>
      </c>
      <c r="E58" s="345">
        <v>10</v>
      </c>
      <c r="F58" s="503">
        <v>1095</v>
      </c>
      <c r="G58" s="345">
        <v>20</v>
      </c>
      <c r="H58" s="503">
        <v>1290</v>
      </c>
      <c r="I58" s="345">
        <v>10</v>
      </c>
      <c r="J58" s="503">
        <v>1612</v>
      </c>
      <c r="K58" s="345">
        <v>5</v>
      </c>
      <c r="L58" s="503">
        <v>1802</v>
      </c>
      <c r="M58" s="346">
        <v>2</v>
      </c>
      <c r="N58" s="503">
        <v>1983</v>
      </c>
      <c r="O58" s="337">
        <f t="shared" si="2"/>
        <v>67818</v>
      </c>
    </row>
    <row r="59" spans="1:15" ht="42" customHeight="1">
      <c r="A59" s="343" t="s">
        <v>1012</v>
      </c>
      <c r="B59" s="339" t="s">
        <v>979</v>
      </c>
      <c r="C59" s="345">
        <v>2</v>
      </c>
      <c r="D59" s="503">
        <v>961</v>
      </c>
      <c r="E59" s="345">
        <v>10</v>
      </c>
      <c r="F59" s="503">
        <v>1067</v>
      </c>
      <c r="G59" s="345">
        <v>20</v>
      </c>
      <c r="H59" s="503">
        <v>1256</v>
      </c>
      <c r="I59" s="345">
        <v>10</v>
      </c>
      <c r="J59" s="503">
        <v>1568</v>
      </c>
      <c r="K59" s="345">
        <v>5</v>
      </c>
      <c r="L59" s="503">
        <v>1737</v>
      </c>
      <c r="M59" s="346">
        <v>2</v>
      </c>
      <c r="N59" s="503">
        <v>1911</v>
      </c>
      <c r="O59" s="337">
        <f t="shared" si="2"/>
        <v>65899</v>
      </c>
    </row>
    <row r="60" spans="1:15" ht="42" customHeight="1" thickBot="1">
      <c r="A60" s="349" t="s">
        <v>1013</v>
      </c>
      <c r="B60" s="350" t="s">
        <v>2162</v>
      </c>
      <c r="C60" s="352">
        <v>2</v>
      </c>
      <c r="D60" s="504">
        <v>226</v>
      </c>
      <c r="E60" s="352">
        <v>10</v>
      </c>
      <c r="F60" s="504">
        <v>251</v>
      </c>
      <c r="G60" s="352">
        <v>20</v>
      </c>
      <c r="H60" s="504">
        <v>295</v>
      </c>
      <c r="I60" s="352">
        <v>10</v>
      </c>
      <c r="J60" s="504">
        <v>369</v>
      </c>
      <c r="K60" s="352">
        <v>5</v>
      </c>
      <c r="L60" s="504">
        <v>429</v>
      </c>
      <c r="M60" s="353">
        <v>2</v>
      </c>
      <c r="N60" s="504">
        <v>472</v>
      </c>
      <c r="O60" s="337">
        <f t="shared" si="2"/>
        <v>15641</v>
      </c>
    </row>
    <row r="61" spans="1:15" ht="13.5" thickBot="1">
      <c r="A61" s="329"/>
      <c r="B61" s="354"/>
      <c r="C61" s="355"/>
      <c r="D61" s="354"/>
      <c r="E61" s="355"/>
      <c r="F61" s="354"/>
      <c r="G61" s="355"/>
      <c r="H61" s="354"/>
      <c r="I61" s="355"/>
      <c r="J61" s="354"/>
      <c r="K61" s="355"/>
      <c r="L61" s="354"/>
      <c r="M61" s="354"/>
      <c r="N61" s="356"/>
      <c r="O61" s="357"/>
    </row>
    <row r="62" spans="1:15" ht="35.25" customHeight="1" thickBot="1">
      <c r="A62" s="651" t="s">
        <v>1014</v>
      </c>
      <c r="B62" s="652"/>
      <c r="C62" s="408"/>
      <c r="D62" s="408"/>
      <c r="E62" s="408"/>
      <c r="F62" s="408"/>
      <c r="G62" s="408"/>
      <c r="H62" s="408"/>
      <c r="I62" s="408"/>
      <c r="J62" s="408"/>
      <c r="K62" s="408"/>
      <c r="L62" s="408"/>
      <c r="M62" s="408"/>
      <c r="N62" s="408"/>
      <c r="O62" s="409"/>
    </row>
    <row r="63" spans="1:15" ht="13" customHeight="1">
      <c r="A63" s="653" t="s">
        <v>948</v>
      </c>
      <c r="B63" s="663" t="s">
        <v>949</v>
      </c>
      <c r="C63" s="657" t="s">
        <v>950</v>
      </c>
      <c r="D63" s="658"/>
      <c r="E63" s="657" t="s">
        <v>951</v>
      </c>
      <c r="F63" s="658"/>
      <c r="G63" s="657" t="s">
        <v>952</v>
      </c>
      <c r="H63" s="658"/>
      <c r="I63" s="657" t="s">
        <v>953</v>
      </c>
      <c r="J63" s="658"/>
      <c r="K63" s="657" t="s">
        <v>954</v>
      </c>
      <c r="L63" s="658"/>
      <c r="M63" s="659" t="s">
        <v>955</v>
      </c>
      <c r="N63" s="660"/>
      <c r="O63" s="664" t="s">
        <v>3</v>
      </c>
    </row>
    <row r="64" spans="1:15" ht="26.5" thickBot="1">
      <c r="A64" s="654"/>
      <c r="B64" s="656"/>
      <c r="C64" s="330" t="s">
        <v>1</v>
      </c>
      <c r="D64" s="331" t="s">
        <v>956</v>
      </c>
      <c r="E64" s="330" t="s">
        <v>1</v>
      </c>
      <c r="F64" s="331" t="s">
        <v>956</v>
      </c>
      <c r="G64" s="330" t="s">
        <v>1</v>
      </c>
      <c r="H64" s="331" t="s">
        <v>956</v>
      </c>
      <c r="I64" s="330" t="s">
        <v>1</v>
      </c>
      <c r="J64" s="331" t="s">
        <v>956</v>
      </c>
      <c r="K64" s="330" t="s">
        <v>1</v>
      </c>
      <c r="L64" s="331" t="s">
        <v>956</v>
      </c>
      <c r="M64" s="330" t="s">
        <v>1</v>
      </c>
      <c r="N64" s="331" t="s">
        <v>956</v>
      </c>
      <c r="O64" s="662"/>
    </row>
    <row r="65" spans="1:15" ht="42" customHeight="1">
      <c r="A65" s="332" t="s">
        <v>1015</v>
      </c>
      <c r="B65" s="333" t="s">
        <v>958</v>
      </c>
      <c r="C65" s="335">
        <v>2</v>
      </c>
      <c r="D65" s="501">
        <v>1061</v>
      </c>
      <c r="E65" s="335">
        <v>10</v>
      </c>
      <c r="F65" s="501">
        <v>1179</v>
      </c>
      <c r="G65" s="335">
        <v>20</v>
      </c>
      <c r="H65" s="501">
        <v>1712</v>
      </c>
      <c r="I65" s="335">
        <v>10</v>
      </c>
      <c r="J65" s="501">
        <v>1806</v>
      </c>
      <c r="K65" s="335">
        <v>5</v>
      </c>
      <c r="L65" s="501">
        <v>1896</v>
      </c>
      <c r="M65" s="336">
        <v>2</v>
      </c>
      <c r="N65" s="501">
        <v>2087</v>
      </c>
      <c r="O65" s="337">
        <f>SUM(ROUND((E65*F65),2),ROUND((G65*H65),2),ROUND((I65*J65),2),ROUND((K65*L65),2),ROUND((C65*D65),2),ROUND((M65*N65),2))</f>
        <v>79866</v>
      </c>
    </row>
    <row r="66" spans="1:15" ht="42" customHeight="1">
      <c r="A66" s="338" t="s">
        <v>1016</v>
      </c>
      <c r="B66" s="339" t="s">
        <v>2173</v>
      </c>
      <c r="C66" s="341">
        <v>2</v>
      </c>
      <c r="D66" s="502">
        <v>755</v>
      </c>
      <c r="E66" s="341">
        <v>10</v>
      </c>
      <c r="F66" s="502">
        <v>839</v>
      </c>
      <c r="G66" s="341">
        <v>20</v>
      </c>
      <c r="H66" s="502">
        <v>1217</v>
      </c>
      <c r="I66" s="341">
        <v>10</v>
      </c>
      <c r="J66" s="502">
        <v>1284</v>
      </c>
      <c r="K66" s="341">
        <v>5</v>
      </c>
      <c r="L66" s="502">
        <v>1348</v>
      </c>
      <c r="M66" s="342">
        <v>2</v>
      </c>
      <c r="N66" s="502">
        <v>1482</v>
      </c>
      <c r="O66" s="337">
        <f t="shared" ref="O66:O79" si="3">SUM(ROUND((E66*F66),2),ROUND((G66*H66),2),ROUND((I66*J66),2),ROUND((K66*L66),2),ROUND((C66*D66),2),ROUND((M66*N66),2))</f>
        <v>56784</v>
      </c>
    </row>
    <row r="67" spans="1:15" ht="42" customHeight="1">
      <c r="A67" s="338" t="s">
        <v>1017</v>
      </c>
      <c r="B67" s="339" t="s">
        <v>961</v>
      </c>
      <c r="C67" s="341">
        <v>2</v>
      </c>
      <c r="D67" s="502">
        <v>630</v>
      </c>
      <c r="E67" s="341">
        <v>10</v>
      </c>
      <c r="F67" s="502">
        <v>700</v>
      </c>
      <c r="G67" s="341">
        <v>20</v>
      </c>
      <c r="H67" s="502">
        <v>1018</v>
      </c>
      <c r="I67" s="341">
        <v>10</v>
      </c>
      <c r="J67" s="502">
        <v>1074</v>
      </c>
      <c r="K67" s="341">
        <v>5</v>
      </c>
      <c r="L67" s="502">
        <v>1127</v>
      </c>
      <c r="M67" s="342">
        <v>2</v>
      </c>
      <c r="N67" s="502">
        <v>1240</v>
      </c>
      <c r="O67" s="337">
        <f t="shared" si="3"/>
        <v>47475</v>
      </c>
    </row>
    <row r="68" spans="1:15" ht="42" customHeight="1">
      <c r="A68" s="338" t="s">
        <v>1018</v>
      </c>
      <c r="B68" s="339" t="s">
        <v>2174</v>
      </c>
      <c r="C68" s="341">
        <v>2</v>
      </c>
      <c r="D68" s="502">
        <v>638</v>
      </c>
      <c r="E68" s="341">
        <v>10</v>
      </c>
      <c r="F68" s="502">
        <v>708</v>
      </c>
      <c r="G68" s="341">
        <v>20</v>
      </c>
      <c r="H68" s="502">
        <v>1030</v>
      </c>
      <c r="I68" s="341">
        <v>10</v>
      </c>
      <c r="J68" s="502">
        <v>1087</v>
      </c>
      <c r="K68" s="341">
        <v>5</v>
      </c>
      <c r="L68" s="502">
        <v>1142</v>
      </c>
      <c r="M68" s="342">
        <v>2</v>
      </c>
      <c r="N68" s="502">
        <v>1256</v>
      </c>
      <c r="O68" s="337">
        <f t="shared" si="3"/>
        <v>48048</v>
      </c>
    </row>
    <row r="69" spans="1:15" ht="42" customHeight="1">
      <c r="A69" s="338" t="s">
        <v>1019</v>
      </c>
      <c r="B69" s="339" t="s">
        <v>964</v>
      </c>
      <c r="C69" s="340">
        <v>2</v>
      </c>
      <c r="D69" s="502">
        <v>516</v>
      </c>
      <c r="E69" s="341">
        <v>10</v>
      </c>
      <c r="F69" s="502">
        <v>573</v>
      </c>
      <c r="G69" s="341">
        <v>20</v>
      </c>
      <c r="H69" s="502">
        <v>833</v>
      </c>
      <c r="I69" s="341">
        <v>10</v>
      </c>
      <c r="J69" s="502">
        <v>878</v>
      </c>
      <c r="K69" s="341">
        <v>5</v>
      </c>
      <c r="L69" s="502">
        <v>922</v>
      </c>
      <c r="M69" s="342">
        <v>2</v>
      </c>
      <c r="N69" s="502">
        <v>1014</v>
      </c>
      <c r="O69" s="337">
        <f t="shared" si="3"/>
        <v>38840</v>
      </c>
    </row>
    <row r="70" spans="1:15" ht="42" customHeight="1">
      <c r="A70" s="343" t="s">
        <v>1020</v>
      </c>
      <c r="B70" s="339" t="s">
        <v>2175</v>
      </c>
      <c r="C70" s="344">
        <v>2</v>
      </c>
      <c r="D70" s="503">
        <v>517</v>
      </c>
      <c r="E70" s="341">
        <v>10</v>
      </c>
      <c r="F70" s="503">
        <v>574</v>
      </c>
      <c r="G70" s="341">
        <v>20</v>
      </c>
      <c r="H70" s="503">
        <v>837</v>
      </c>
      <c r="I70" s="341">
        <v>10</v>
      </c>
      <c r="J70" s="503">
        <v>884</v>
      </c>
      <c r="K70" s="345">
        <v>5</v>
      </c>
      <c r="L70" s="503">
        <v>928</v>
      </c>
      <c r="M70" s="346">
        <v>2</v>
      </c>
      <c r="N70" s="503">
        <v>1021</v>
      </c>
      <c r="O70" s="337">
        <f t="shared" si="3"/>
        <v>39036</v>
      </c>
    </row>
    <row r="71" spans="1:15" ht="42" customHeight="1">
      <c r="A71" s="338" t="s">
        <v>1021</v>
      </c>
      <c r="B71" s="339" t="s">
        <v>967</v>
      </c>
      <c r="C71" s="340">
        <v>2</v>
      </c>
      <c r="D71" s="502">
        <v>421</v>
      </c>
      <c r="E71" s="341">
        <v>10</v>
      </c>
      <c r="F71" s="502">
        <v>468</v>
      </c>
      <c r="G71" s="341">
        <v>20</v>
      </c>
      <c r="H71" s="502">
        <v>680</v>
      </c>
      <c r="I71" s="341">
        <v>10</v>
      </c>
      <c r="J71" s="502">
        <v>716</v>
      </c>
      <c r="K71" s="341">
        <v>5</v>
      </c>
      <c r="L71" s="502">
        <v>752</v>
      </c>
      <c r="M71" s="342">
        <v>2</v>
      </c>
      <c r="N71" s="502">
        <v>828</v>
      </c>
      <c r="O71" s="337">
        <f t="shared" si="3"/>
        <v>31698</v>
      </c>
    </row>
    <row r="72" spans="1:15" ht="42" customHeight="1">
      <c r="A72" s="338" t="s">
        <v>1022</v>
      </c>
      <c r="B72" s="339" t="s">
        <v>2176</v>
      </c>
      <c r="C72" s="340">
        <v>2</v>
      </c>
      <c r="D72" s="502">
        <v>420</v>
      </c>
      <c r="E72" s="341">
        <v>10</v>
      </c>
      <c r="F72" s="502">
        <v>466</v>
      </c>
      <c r="G72" s="341">
        <v>20</v>
      </c>
      <c r="H72" s="502">
        <v>678</v>
      </c>
      <c r="I72" s="341">
        <v>10</v>
      </c>
      <c r="J72" s="502">
        <v>716</v>
      </c>
      <c r="K72" s="341">
        <v>5</v>
      </c>
      <c r="L72" s="502">
        <v>752</v>
      </c>
      <c r="M72" s="342">
        <v>2</v>
      </c>
      <c r="N72" s="502">
        <v>828</v>
      </c>
      <c r="O72" s="337">
        <f t="shared" si="3"/>
        <v>31636</v>
      </c>
    </row>
    <row r="73" spans="1:15" ht="42" customHeight="1">
      <c r="A73" s="338" t="s">
        <v>1023</v>
      </c>
      <c r="B73" s="339" t="s">
        <v>970</v>
      </c>
      <c r="C73" s="341">
        <v>2</v>
      </c>
      <c r="D73" s="502">
        <v>472</v>
      </c>
      <c r="E73" s="341">
        <v>10</v>
      </c>
      <c r="F73" s="502">
        <v>524</v>
      </c>
      <c r="G73" s="341">
        <v>20</v>
      </c>
      <c r="H73" s="502">
        <v>762</v>
      </c>
      <c r="I73" s="341">
        <v>10</v>
      </c>
      <c r="J73" s="502">
        <v>803</v>
      </c>
      <c r="K73" s="341">
        <v>5</v>
      </c>
      <c r="L73" s="502">
        <v>843</v>
      </c>
      <c r="M73" s="342">
        <v>2</v>
      </c>
      <c r="N73" s="502">
        <v>926</v>
      </c>
      <c r="O73" s="337">
        <f t="shared" si="3"/>
        <v>35521</v>
      </c>
    </row>
    <row r="74" spans="1:15" ht="42" customHeight="1">
      <c r="A74" s="343" t="s">
        <v>1024</v>
      </c>
      <c r="B74" s="339" t="s">
        <v>2177</v>
      </c>
      <c r="C74" s="345">
        <v>2</v>
      </c>
      <c r="D74" s="503">
        <v>226</v>
      </c>
      <c r="E74" s="341">
        <v>10</v>
      </c>
      <c r="F74" s="503">
        <v>251</v>
      </c>
      <c r="G74" s="341">
        <v>20</v>
      </c>
      <c r="H74" s="503">
        <v>365</v>
      </c>
      <c r="I74" s="341">
        <v>10</v>
      </c>
      <c r="J74" s="503">
        <v>385</v>
      </c>
      <c r="K74" s="345">
        <v>5</v>
      </c>
      <c r="L74" s="503">
        <v>405</v>
      </c>
      <c r="M74" s="346">
        <v>2</v>
      </c>
      <c r="N74" s="503">
        <v>447</v>
      </c>
      <c r="O74" s="337">
        <f t="shared" si="3"/>
        <v>17031</v>
      </c>
    </row>
    <row r="75" spans="1:15" ht="42" customHeight="1">
      <c r="A75" s="343" t="s">
        <v>1025</v>
      </c>
      <c r="B75" s="347" t="s">
        <v>973</v>
      </c>
      <c r="C75" s="345">
        <v>2</v>
      </c>
      <c r="D75" s="503">
        <v>229</v>
      </c>
      <c r="E75" s="345">
        <v>10</v>
      </c>
      <c r="F75" s="503">
        <v>254</v>
      </c>
      <c r="G75" s="345">
        <v>20</v>
      </c>
      <c r="H75" s="503">
        <v>368</v>
      </c>
      <c r="I75" s="345">
        <v>10</v>
      </c>
      <c r="J75" s="503">
        <v>388</v>
      </c>
      <c r="K75" s="345">
        <v>5</v>
      </c>
      <c r="L75" s="503">
        <v>408</v>
      </c>
      <c r="M75" s="346">
        <v>2</v>
      </c>
      <c r="N75" s="503">
        <v>449</v>
      </c>
      <c r="O75" s="337">
        <f t="shared" si="3"/>
        <v>17176</v>
      </c>
    </row>
    <row r="76" spans="1:15" ht="42" customHeight="1">
      <c r="A76" s="343" t="s">
        <v>1026</v>
      </c>
      <c r="B76" s="347" t="s">
        <v>975</v>
      </c>
      <c r="C76" s="345">
        <v>2</v>
      </c>
      <c r="D76" s="503">
        <v>473</v>
      </c>
      <c r="E76" s="345">
        <v>10</v>
      </c>
      <c r="F76" s="503">
        <v>526</v>
      </c>
      <c r="G76" s="345">
        <v>20</v>
      </c>
      <c r="H76" s="503">
        <v>764</v>
      </c>
      <c r="I76" s="345">
        <v>10</v>
      </c>
      <c r="J76" s="503">
        <v>807</v>
      </c>
      <c r="K76" s="345">
        <v>5</v>
      </c>
      <c r="L76" s="503">
        <v>847</v>
      </c>
      <c r="M76" s="346">
        <v>2</v>
      </c>
      <c r="N76" s="503">
        <v>932</v>
      </c>
      <c r="O76" s="337">
        <f t="shared" si="3"/>
        <v>35655</v>
      </c>
    </row>
    <row r="77" spans="1:15" ht="42" customHeight="1">
      <c r="A77" s="343" t="s">
        <v>1027</v>
      </c>
      <c r="B77" s="339" t="s">
        <v>977</v>
      </c>
      <c r="C77" s="345">
        <v>2</v>
      </c>
      <c r="D77" s="503">
        <v>797</v>
      </c>
      <c r="E77" s="345">
        <v>10</v>
      </c>
      <c r="F77" s="503">
        <v>886</v>
      </c>
      <c r="G77" s="345">
        <v>20</v>
      </c>
      <c r="H77" s="503">
        <v>1289</v>
      </c>
      <c r="I77" s="345">
        <v>10</v>
      </c>
      <c r="J77" s="503">
        <v>1361</v>
      </c>
      <c r="K77" s="345">
        <v>5</v>
      </c>
      <c r="L77" s="503">
        <v>1429</v>
      </c>
      <c r="M77" s="346">
        <v>2</v>
      </c>
      <c r="N77" s="503">
        <v>1572</v>
      </c>
      <c r="O77" s="337">
        <f t="shared" si="3"/>
        <v>60133</v>
      </c>
    </row>
    <row r="78" spans="1:15" ht="42" customHeight="1">
      <c r="A78" s="343" t="s">
        <v>1028</v>
      </c>
      <c r="B78" s="339" t="s">
        <v>979</v>
      </c>
      <c r="C78" s="345">
        <v>2</v>
      </c>
      <c r="D78" s="503">
        <v>779</v>
      </c>
      <c r="E78" s="345">
        <v>10</v>
      </c>
      <c r="F78" s="503">
        <v>865</v>
      </c>
      <c r="G78" s="345">
        <v>20</v>
      </c>
      <c r="H78" s="503">
        <v>1257</v>
      </c>
      <c r="I78" s="345">
        <v>10</v>
      </c>
      <c r="J78" s="503">
        <v>1326</v>
      </c>
      <c r="K78" s="345">
        <v>5</v>
      </c>
      <c r="L78" s="503">
        <v>1393</v>
      </c>
      <c r="M78" s="346">
        <v>2</v>
      </c>
      <c r="N78" s="503">
        <v>1532</v>
      </c>
      <c r="O78" s="337">
        <f t="shared" si="3"/>
        <v>58637</v>
      </c>
    </row>
    <row r="79" spans="1:15" ht="42" customHeight="1" thickBot="1">
      <c r="A79" s="349" t="s">
        <v>1029</v>
      </c>
      <c r="B79" s="350" t="s">
        <v>2162</v>
      </c>
      <c r="C79" s="352">
        <v>2</v>
      </c>
      <c r="D79" s="504">
        <v>183</v>
      </c>
      <c r="E79" s="352">
        <v>10</v>
      </c>
      <c r="F79" s="504">
        <v>203</v>
      </c>
      <c r="G79" s="352">
        <v>20</v>
      </c>
      <c r="H79" s="504">
        <v>295</v>
      </c>
      <c r="I79" s="352">
        <v>10</v>
      </c>
      <c r="J79" s="504">
        <v>312</v>
      </c>
      <c r="K79" s="352">
        <v>5</v>
      </c>
      <c r="L79" s="504">
        <v>328</v>
      </c>
      <c r="M79" s="353">
        <v>2</v>
      </c>
      <c r="N79" s="504">
        <v>361</v>
      </c>
      <c r="O79" s="337">
        <f t="shared" si="3"/>
        <v>13778</v>
      </c>
    </row>
    <row r="80" spans="1:15" ht="13.5" thickBot="1">
      <c r="A80" s="329"/>
      <c r="B80" s="354"/>
      <c r="C80" s="355"/>
      <c r="D80" s="354"/>
      <c r="E80" s="355"/>
      <c r="F80" s="354"/>
      <c r="G80" s="355"/>
      <c r="H80" s="354"/>
      <c r="I80" s="355"/>
      <c r="J80" s="354"/>
      <c r="K80" s="355"/>
      <c r="L80" s="354"/>
      <c r="M80" s="354"/>
      <c r="N80" s="356"/>
      <c r="O80" s="357"/>
    </row>
    <row r="81" spans="1:15" ht="30.75" customHeight="1" thickBot="1">
      <c r="A81" s="651" t="s">
        <v>1030</v>
      </c>
      <c r="B81" s="652"/>
      <c r="C81" s="408"/>
      <c r="D81" s="408"/>
      <c r="E81" s="408"/>
      <c r="F81" s="408"/>
      <c r="G81" s="408"/>
      <c r="H81" s="408"/>
      <c r="I81" s="408"/>
      <c r="J81" s="408"/>
      <c r="K81" s="408"/>
      <c r="L81" s="408"/>
      <c r="M81" s="408"/>
      <c r="N81" s="408"/>
      <c r="O81" s="409"/>
    </row>
    <row r="82" spans="1:15" ht="13" customHeight="1">
      <c r="A82" s="653" t="s">
        <v>948</v>
      </c>
      <c r="B82" s="663" t="s">
        <v>949</v>
      </c>
      <c r="C82" s="657" t="s">
        <v>950</v>
      </c>
      <c r="D82" s="658"/>
      <c r="E82" s="657" t="s">
        <v>951</v>
      </c>
      <c r="F82" s="658"/>
      <c r="G82" s="657" t="s">
        <v>952</v>
      </c>
      <c r="H82" s="658"/>
      <c r="I82" s="657" t="s">
        <v>953</v>
      </c>
      <c r="J82" s="658"/>
      <c r="K82" s="657" t="s">
        <v>954</v>
      </c>
      <c r="L82" s="658"/>
      <c r="M82" s="659" t="s">
        <v>955</v>
      </c>
      <c r="N82" s="660"/>
      <c r="O82" s="664" t="s">
        <v>3</v>
      </c>
    </row>
    <row r="83" spans="1:15" ht="26.5" thickBot="1">
      <c r="A83" s="654"/>
      <c r="B83" s="656"/>
      <c r="C83" s="330" t="s">
        <v>1</v>
      </c>
      <c r="D83" s="331" t="s">
        <v>956</v>
      </c>
      <c r="E83" s="330" t="s">
        <v>1</v>
      </c>
      <c r="F83" s="331" t="s">
        <v>956</v>
      </c>
      <c r="G83" s="330" t="s">
        <v>1</v>
      </c>
      <c r="H83" s="331" t="s">
        <v>956</v>
      </c>
      <c r="I83" s="330" t="s">
        <v>1</v>
      </c>
      <c r="J83" s="331" t="s">
        <v>956</v>
      </c>
      <c r="K83" s="330" t="s">
        <v>1</v>
      </c>
      <c r="L83" s="331" t="s">
        <v>956</v>
      </c>
      <c r="M83" s="330" t="s">
        <v>1</v>
      </c>
      <c r="N83" s="331" t="s">
        <v>956</v>
      </c>
      <c r="O83" s="662"/>
    </row>
    <row r="84" spans="1:15" ht="42" customHeight="1">
      <c r="A84" s="332" t="s">
        <v>1031</v>
      </c>
      <c r="B84" s="333" t="s">
        <v>958</v>
      </c>
      <c r="C84" s="335">
        <v>2</v>
      </c>
      <c r="D84" s="501">
        <v>792</v>
      </c>
      <c r="E84" s="335">
        <v>2</v>
      </c>
      <c r="F84" s="501">
        <v>1426</v>
      </c>
      <c r="G84" s="335">
        <v>2</v>
      </c>
      <c r="H84" s="501">
        <v>1664</v>
      </c>
      <c r="I84" s="335">
        <v>2</v>
      </c>
      <c r="J84" s="501">
        <v>1742</v>
      </c>
      <c r="K84" s="335">
        <v>2</v>
      </c>
      <c r="L84" s="501">
        <v>1916</v>
      </c>
      <c r="M84" s="336">
        <v>1</v>
      </c>
      <c r="N84" s="501">
        <v>2108</v>
      </c>
      <c r="O84" s="337">
        <f>SUM(ROUND((E84*F84),2),ROUND((G84*H84),2),ROUND((I84*J84),2),ROUND((K84*L84),2),ROUND((C84*D84),2),ROUND((M84*N84),2))</f>
        <v>17188</v>
      </c>
    </row>
    <row r="85" spans="1:15" ht="42" customHeight="1">
      <c r="A85" s="338" t="s">
        <v>1032</v>
      </c>
      <c r="B85" s="339" t="s">
        <v>2178</v>
      </c>
      <c r="C85" s="341">
        <v>2</v>
      </c>
      <c r="D85" s="502">
        <v>637</v>
      </c>
      <c r="E85" s="341">
        <v>2</v>
      </c>
      <c r="F85" s="502">
        <v>1147</v>
      </c>
      <c r="G85" s="341">
        <v>2</v>
      </c>
      <c r="H85" s="502">
        <v>1338</v>
      </c>
      <c r="I85" s="341">
        <v>2</v>
      </c>
      <c r="J85" s="502">
        <v>1402</v>
      </c>
      <c r="K85" s="341">
        <v>2</v>
      </c>
      <c r="L85" s="502">
        <v>1543</v>
      </c>
      <c r="M85" s="342">
        <v>1</v>
      </c>
      <c r="N85" s="502">
        <v>1697</v>
      </c>
      <c r="O85" s="337">
        <f t="shared" ref="O85:O98" si="4">SUM(ROUND((E85*F85),2),ROUND((G85*H85),2),ROUND((I85*J85),2),ROUND((K85*L85),2),ROUND((C85*D85),2),ROUND((M85*N85),2))</f>
        <v>13831</v>
      </c>
    </row>
    <row r="86" spans="1:15" ht="42" customHeight="1">
      <c r="A86" s="338" t="s">
        <v>1033</v>
      </c>
      <c r="B86" s="358" t="s">
        <v>1034</v>
      </c>
      <c r="C86" s="341"/>
      <c r="D86" s="359"/>
      <c r="E86" s="341"/>
      <c r="F86" s="359"/>
      <c r="G86" s="341"/>
      <c r="H86" s="359"/>
      <c r="I86" s="341"/>
      <c r="J86" s="359"/>
      <c r="K86" s="341"/>
      <c r="L86" s="359"/>
      <c r="M86" s="342"/>
      <c r="N86" s="359"/>
      <c r="O86" s="337"/>
    </row>
    <row r="87" spans="1:15" ht="42" customHeight="1">
      <c r="A87" s="338" t="s">
        <v>1035</v>
      </c>
      <c r="B87" s="358" t="s">
        <v>1034</v>
      </c>
      <c r="C87" s="341"/>
      <c r="D87" s="359"/>
      <c r="E87" s="341"/>
      <c r="F87" s="359"/>
      <c r="G87" s="341"/>
      <c r="H87" s="359"/>
      <c r="I87" s="341"/>
      <c r="J87" s="359"/>
      <c r="K87" s="341"/>
      <c r="L87" s="359"/>
      <c r="M87" s="342"/>
      <c r="N87" s="359"/>
      <c r="O87" s="337"/>
    </row>
    <row r="88" spans="1:15" ht="42" customHeight="1">
      <c r="A88" s="338" t="s">
        <v>1036</v>
      </c>
      <c r="B88" s="339" t="s">
        <v>964</v>
      </c>
      <c r="C88" s="340">
        <v>2</v>
      </c>
      <c r="D88" s="502">
        <v>517</v>
      </c>
      <c r="E88" s="341">
        <v>2</v>
      </c>
      <c r="F88" s="502">
        <v>932</v>
      </c>
      <c r="G88" s="341">
        <v>2</v>
      </c>
      <c r="H88" s="502">
        <v>1087</v>
      </c>
      <c r="I88" s="341">
        <v>2</v>
      </c>
      <c r="J88" s="502">
        <v>1139</v>
      </c>
      <c r="K88" s="341">
        <v>2</v>
      </c>
      <c r="L88" s="502">
        <v>1253</v>
      </c>
      <c r="M88" s="342">
        <v>1</v>
      </c>
      <c r="N88" s="502">
        <v>1378</v>
      </c>
      <c r="O88" s="337">
        <f t="shared" si="4"/>
        <v>11234</v>
      </c>
    </row>
    <row r="89" spans="1:15" ht="42" customHeight="1">
      <c r="A89" s="343" t="s">
        <v>1037</v>
      </c>
      <c r="B89" s="339" t="s">
        <v>2179</v>
      </c>
      <c r="C89" s="344">
        <v>2</v>
      </c>
      <c r="D89" s="503">
        <v>502</v>
      </c>
      <c r="E89" s="341">
        <v>2</v>
      </c>
      <c r="F89" s="503">
        <v>905</v>
      </c>
      <c r="G89" s="341">
        <v>2</v>
      </c>
      <c r="H89" s="503">
        <v>1057</v>
      </c>
      <c r="I89" s="341">
        <v>2</v>
      </c>
      <c r="J89" s="503">
        <v>1107</v>
      </c>
      <c r="K89" s="345">
        <v>2</v>
      </c>
      <c r="L89" s="503">
        <v>1217</v>
      </c>
      <c r="M89" s="346">
        <v>1</v>
      </c>
      <c r="N89" s="503">
        <v>1340</v>
      </c>
      <c r="O89" s="337">
        <f t="shared" si="4"/>
        <v>10916</v>
      </c>
    </row>
    <row r="90" spans="1:15" ht="42" customHeight="1">
      <c r="A90" s="338" t="s">
        <v>1038</v>
      </c>
      <c r="B90" s="358" t="s">
        <v>1034</v>
      </c>
      <c r="C90" s="340"/>
      <c r="D90" s="359"/>
      <c r="E90" s="341"/>
      <c r="F90" s="359"/>
      <c r="G90" s="341"/>
      <c r="H90" s="359"/>
      <c r="I90" s="341"/>
      <c r="J90" s="359"/>
      <c r="K90" s="341"/>
      <c r="L90" s="359"/>
      <c r="M90" s="342"/>
      <c r="N90" s="359"/>
      <c r="O90" s="337"/>
    </row>
    <row r="91" spans="1:15" ht="42" customHeight="1">
      <c r="A91" s="338" t="s">
        <v>1039</v>
      </c>
      <c r="B91" s="358" t="s">
        <v>1034</v>
      </c>
      <c r="C91" s="340"/>
      <c r="D91" s="359"/>
      <c r="E91" s="341"/>
      <c r="F91" s="359"/>
      <c r="G91" s="341"/>
      <c r="H91" s="359"/>
      <c r="I91" s="341"/>
      <c r="J91" s="359"/>
      <c r="K91" s="341"/>
      <c r="L91" s="359"/>
      <c r="M91" s="342"/>
      <c r="N91" s="359"/>
      <c r="O91" s="337"/>
    </row>
    <row r="92" spans="1:15" ht="42" customHeight="1">
      <c r="A92" s="338" t="s">
        <v>1040</v>
      </c>
      <c r="B92" s="339" t="s">
        <v>970</v>
      </c>
      <c r="C92" s="341">
        <v>2</v>
      </c>
      <c r="D92" s="502">
        <v>425</v>
      </c>
      <c r="E92" s="341">
        <v>2</v>
      </c>
      <c r="F92" s="502">
        <v>765</v>
      </c>
      <c r="G92" s="341">
        <v>2</v>
      </c>
      <c r="H92" s="502">
        <v>893</v>
      </c>
      <c r="I92" s="341">
        <v>2</v>
      </c>
      <c r="J92" s="502">
        <v>936</v>
      </c>
      <c r="K92" s="341">
        <v>2</v>
      </c>
      <c r="L92" s="502">
        <v>1029</v>
      </c>
      <c r="M92" s="342">
        <v>1</v>
      </c>
      <c r="N92" s="502">
        <v>1131</v>
      </c>
      <c r="O92" s="337">
        <f t="shared" si="4"/>
        <v>9227</v>
      </c>
    </row>
    <row r="93" spans="1:15" ht="42" customHeight="1">
      <c r="A93" s="343" t="s">
        <v>1041</v>
      </c>
      <c r="B93" s="339" t="s">
        <v>2180</v>
      </c>
      <c r="C93" s="345">
        <v>2</v>
      </c>
      <c r="D93" s="503">
        <v>227</v>
      </c>
      <c r="E93" s="345">
        <v>2</v>
      </c>
      <c r="F93" s="503">
        <v>409</v>
      </c>
      <c r="G93" s="345">
        <v>2</v>
      </c>
      <c r="H93" s="503">
        <v>477</v>
      </c>
      <c r="I93" s="345">
        <v>2</v>
      </c>
      <c r="J93" s="503">
        <v>501</v>
      </c>
      <c r="K93" s="345">
        <v>2</v>
      </c>
      <c r="L93" s="503">
        <v>552</v>
      </c>
      <c r="M93" s="346">
        <v>1</v>
      </c>
      <c r="N93" s="503">
        <v>607</v>
      </c>
      <c r="O93" s="337">
        <f t="shared" si="4"/>
        <v>4939</v>
      </c>
    </row>
    <row r="94" spans="1:15" ht="42" customHeight="1">
      <c r="A94" s="343" t="s">
        <v>1042</v>
      </c>
      <c r="B94" s="347" t="s">
        <v>973</v>
      </c>
      <c r="C94" s="345">
        <v>2</v>
      </c>
      <c r="D94" s="503">
        <v>214</v>
      </c>
      <c r="E94" s="345">
        <v>2</v>
      </c>
      <c r="F94" s="503">
        <v>384</v>
      </c>
      <c r="G94" s="345">
        <v>2</v>
      </c>
      <c r="H94" s="503">
        <v>448</v>
      </c>
      <c r="I94" s="345">
        <v>2</v>
      </c>
      <c r="J94" s="503">
        <v>470</v>
      </c>
      <c r="K94" s="345">
        <v>2</v>
      </c>
      <c r="L94" s="503">
        <v>517</v>
      </c>
      <c r="M94" s="346">
        <v>1</v>
      </c>
      <c r="N94" s="503">
        <v>569</v>
      </c>
      <c r="O94" s="337">
        <f t="shared" si="4"/>
        <v>4635</v>
      </c>
    </row>
    <row r="95" spans="1:15" ht="42" customHeight="1">
      <c r="A95" s="343" t="s">
        <v>1043</v>
      </c>
      <c r="B95" s="347" t="s">
        <v>975</v>
      </c>
      <c r="C95" s="345">
        <v>2</v>
      </c>
      <c r="D95" s="503">
        <v>412</v>
      </c>
      <c r="E95" s="345">
        <v>2</v>
      </c>
      <c r="F95" s="503">
        <v>743</v>
      </c>
      <c r="G95" s="345">
        <v>2</v>
      </c>
      <c r="H95" s="503">
        <v>867</v>
      </c>
      <c r="I95" s="345">
        <v>2</v>
      </c>
      <c r="J95" s="503">
        <v>908</v>
      </c>
      <c r="K95" s="345">
        <v>2</v>
      </c>
      <c r="L95" s="503">
        <v>998</v>
      </c>
      <c r="M95" s="346">
        <v>1</v>
      </c>
      <c r="N95" s="503">
        <v>1098</v>
      </c>
      <c r="O95" s="337">
        <f t="shared" si="4"/>
        <v>8954</v>
      </c>
    </row>
    <row r="96" spans="1:15" ht="42" customHeight="1">
      <c r="A96" s="343" t="s">
        <v>1044</v>
      </c>
      <c r="B96" s="358" t="s">
        <v>1034</v>
      </c>
      <c r="C96" s="340"/>
      <c r="D96" s="359"/>
      <c r="E96" s="341"/>
      <c r="F96" s="359"/>
      <c r="G96" s="341"/>
      <c r="H96" s="359"/>
      <c r="I96" s="341"/>
      <c r="J96" s="359"/>
      <c r="K96" s="341"/>
      <c r="L96" s="359"/>
      <c r="M96" s="342"/>
      <c r="N96" s="359"/>
      <c r="O96" s="337"/>
    </row>
    <row r="97" spans="1:15" ht="42" customHeight="1">
      <c r="A97" s="343" t="s">
        <v>1045</v>
      </c>
      <c r="B97" s="358" t="s">
        <v>1034</v>
      </c>
      <c r="C97" s="340"/>
      <c r="D97" s="359"/>
      <c r="E97" s="341"/>
      <c r="F97" s="359"/>
      <c r="G97" s="341"/>
      <c r="H97" s="359"/>
      <c r="I97" s="341"/>
      <c r="J97" s="359"/>
      <c r="K97" s="341"/>
      <c r="L97" s="359"/>
      <c r="M97" s="342"/>
      <c r="N97" s="359"/>
      <c r="O97" s="337"/>
    </row>
    <row r="98" spans="1:15" ht="42" customHeight="1" thickBot="1">
      <c r="A98" s="349" t="s">
        <v>1044</v>
      </c>
      <c r="B98" s="350" t="s">
        <v>2162</v>
      </c>
      <c r="C98" s="352">
        <v>2</v>
      </c>
      <c r="D98" s="504">
        <v>166</v>
      </c>
      <c r="E98" s="352">
        <v>2</v>
      </c>
      <c r="F98" s="504">
        <v>298</v>
      </c>
      <c r="G98" s="352">
        <v>2</v>
      </c>
      <c r="H98" s="504">
        <v>348</v>
      </c>
      <c r="I98" s="352">
        <v>2</v>
      </c>
      <c r="J98" s="504">
        <v>365</v>
      </c>
      <c r="K98" s="352">
        <v>2</v>
      </c>
      <c r="L98" s="504">
        <v>403</v>
      </c>
      <c r="M98" s="353">
        <v>1</v>
      </c>
      <c r="N98" s="504">
        <v>443</v>
      </c>
      <c r="O98" s="337">
        <f t="shared" si="4"/>
        <v>3603</v>
      </c>
    </row>
    <row r="99" spans="1:15" ht="13.5" thickBot="1">
      <c r="A99" s="329"/>
      <c r="B99" s="354"/>
      <c r="C99" s="355"/>
      <c r="D99" s="354"/>
      <c r="E99" s="355"/>
      <c r="F99" s="354"/>
      <c r="G99" s="355"/>
      <c r="H99" s="354"/>
      <c r="I99" s="355"/>
      <c r="J99" s="354"/>
      <c r="K99" s="355"/>
      <c r="L99" s="354"/>
      <c r="M99" s="354"/>
      <c r="N99" s="356"/>
      <c r="O99" s="357"/>
    </row>
    <row r="100" spans="1:15" ht="15.75" customHeight="1" thickBot="1">
      <c r="A100" s="651" t="s">
        <v>1046</v>
      </c>
      <c r="B100" s="652"/>
      <c r="C100" s="408"/>
      <c r="D100" s="408"/>
      <c r="E100" s="408"/>
      <c r="F100" s="408"/>
      <c r="G100" s="408"/>
      <c r="H100" s="408"/>
      <c r="I100" s="408"/>
      <c r="J100" s="408"/>
      <c r="K100" s="408"/>
      <c r="L100" s="408"/>
      <c r="M100" s="408"/>
      <c r="N100" s="408"/>
      <c r="O100" s="409"/>
    </row>
    <row r="101" spans="1:15" ht="13" customHeight="1">
      <c r="A101" s="653" t="s">
        <v>948</v>
      </c>
      <c r="B101" s="663" t="s">
        <v>949</v>
      </c>
      <c r="C101" s="657" t="s">
        <v>1047</v>
      </c>
      <c r="D101" s="658"/>
      <c r="E101" s="657" t="s">
        <v>1048</v>
      </c>
      <c r="F101" s="658"/>
      <c r="G101" s="657" t="s">
        <v>1049</v>
      </c>
      <c r="H101" s="658"/>
      <c r="I101" s="657" t="s">
        <v>1050</v>
      </c>
      <c r="J101" s="658"/>
      <c r="K101" s="657" t="s">
        <v>1051</v>
      </c>
      <c r="L101" s="658"/>
      <c r="M101" s="659" t="s">
        <v>1052</v>
      </c>
      <c r="N101" s="660"/>
      <c r="O101" s="664" t="s">
        <v>3</v>
      </c>
    </row>
    <row r="102" spans="1:15" ht="26.5" thickBot="1">
      <c r="A102" s="654"/>
      <c r="B102" s="656"/>
      <c r="C102" s="330" t="s">
        <v>1</v>
      </c>
      <c r="D102" s="331" t="s">
        <v>1053</v>
      </c>
      <c r="E102" s="330" t="s">
        <v>1</v>
      </c>
      <c r="F102" s="331" t="s">
        <v>1053</v>
      </c>
      <c r="G102" s="330" t="s">
        <v>1</v>
      </c>
      <c r="H102" s="331" t="s">
        <v>1053</v>
      </c>
      <c r="I102" s="330" t="s">
        <v>1</v>
      </c>
      <c r="J102" s="331" t="s">
        <v>1053</v>
      </c>
      <c r="K102" s="330" t="s">
        <v>1</v>
      </c>
      <c r="L102" s="331" t="s">
        <v>1053</v>
      </c>
      <c r="M102" s="330" t="s">
        <v>1</v>
      </c>
      <c r="N102" s="331" t="s">
        <v>1053</v>
      </c>
      <c r="O102" s="662"/>
    </row>
    <row r="103" spans="1:15" ht="42" customHeight="1">
      <c r="A103" s="332" t="s">
        <v>1054</v>
      </c>
      <c r="B103" s="333" t="s">
        <v>958</v>
      </c>
      <c r="C103" s="335">
        <v>2</v>
      </c>
      <c r="D103" s="501">
        <v>1183</v>
      </c>
      <c r="E103" s="335">
        <v>3</v>
      </c>
      <c r="F103" s="501">
        <v>2004</v>
      </c>
      <c r="G103" s="335">
        <v>5</v>
      </c>
      <c r="H103" s="501">
        <v>2205</v>
      </c>
      <c r="I103" s="335">
        <v>3</v>
      </c>
      <c r="J103" s="501">
        <v>2806</v>
      </c>
      <c r="K103" s="335">
        <v>2</v>
      </c>
      <c r="L103" s="501">
        <v>3008</v>
      </c>
      <c r="M103" s="336">
        <v>1</v>
      </c>
      <c r="N103" s="501">
        <v>3809</v>
      </c>
      <c r="O103" s="337">
        <f>SUM(ROUND((E103*F103),2),ROUND((G103*H103),2),ROUND((I103*J103),2),ROUND((K103*L103),2),ROUND((C103*D103),2),ROUND((M103*N103),2))</f>
        <v>37646</v>
      </c>
    </row>
    <row r="104" spans="1:15" ht="42" customHeight="1">
      <c r="A104" s="338" t="s">
        <v>1055</v>
      </c>
      <c r="B104" s="339" t="s">
        <v>2181</v>
      </c>
      <c r="C104" s="341">
        <v>2</v>
      </c>
      <c r="D104" s="502">
        <v>946</v>
      </c>
      <c r="E104" s="341">
        <v>3</v>
      </c>
      <c r="F104" s="502">
        <v>1603</v>
      </c>
      <c r="G104" s="341">
        <v>5</v>
      </c>
      <c r="H104" s="502">
        <v>1762</v>
      </c>
      <c r="I104" s="341">
        <v>3</v>
      </c>
      <c r="J104" s="502">
        <v>2243</v>
      </c>
      <c r="K104" s="341">
        <v>2</v>
      </c>
      <c r="L104" s="502">
        <v>2404</v>
      </c>
      <c r="M104" s="342">
        <v>1</v>
      </c>
      <c r="N104" s="502">
        <v>3045</v>
      </c>
      <c r="O104" s="337">
        <f t="shared" ref="O104:O117" si="5">SUM(ROUND((E104*F104),2),ROUND((G104*H104),2),ROUND((I104*J104),2),ROUND((K104*L104),2),ROUND((C104*D104),2),ROUND((M104*N104),2))</f>
        <v>30093</v>
      </c>
    </row>
    <row r="105" spans="1:15" ht="42" customHeight="1">
      <c r="A105" s="338" t="s">
        <v>1056</v>
      </c>
      <c r="B105" s="339" t="s">
        <v>961</v>
      </c>
      <c r="C105" s="341">
        <v>2</v>
      </c>
      <c r="D105" s="502">
        <v>758</v>
      </c>
      <c r="E105" s="341">
        <v>3</v>
      </c>
      <c r="F105" s="502">
        <v>1281</v>
      </c>
      <c r="G105" s="341">
        <v>5</v>
      </c>
      <c r="H105" s="502">
        <v>1410</v>
      </c>
      <c r="I105" s="341">
        <v>3</v>
      </c>
      <c r="J105" s="502">
        <v>1794</v>
      </c>
      <c r="K105" s="341">
        <v>2</v>
      </c>
      <c r="L105" s="502">
        <v>1923</v>
      </c>
      <c r="M105" s="342">
        <v>1</v>
      </c>
      <c r="N105" s="502">
        <v>2435</v>
      </c>
      <c r="O105" s="337">
        <f t="shared" si="5"/>
        <v>24072</v>
      </c>
    </row>
    <row r="106" spans="1:15" ht="42" customHeight="1">
      <c r="A106" s="338" t="s">
        <v>1057</v>
      </c>
      <c r="B106" s="339" t="s">
        <v>2182</v>
      </c>
      <c r="C106" s="341">
        <v>2</v>
      </c>
      <c r="D106" s="502">
        <v>795</v>
      </c>
      <c r="E106" s="341">
        <v>3</v>
      </c>
      <c r="F106" s="502">
        <v>1346</v>
      </c>
      <c r="G106" s="341">
        <v>5</v>
      </c>
      <c r="H106" s="502">
        <v>1480</v>
      </c>
      <c r="I106" s="341">
        <v>3</v>
      </c>
      <c r="J106" s="502">
        <v>1874</v>
      </c>
      <c r="K106" s="341">
        <v>2</v>
      </c>
      <c r="L106" s="502">
        <v>2020</v>
      </c>
      <c r="M106" s="342">
        <v>1</v>
      </c>
      <c r="N106" s="502">
        <v>2558</v>
      </c>
      <c r="O106" s="337">
        <f t="shared" si="5"/>
        <v>25248</v>
      </c>
    </row>
    <row r="107" spans="1:15" ht="42" customHeight="1">
      <c r="A107" s="338" t="s">
        <v>1058</v>
      </c>
      <c r="B107" s="339" t="s">
        <v>964</v>
      </c>
      <c r="C107" s="340">
        <v>2</v>
      </c>
      <c r="D107" s="502">
        <v>605</v>
      </c>
      <c r="E107" s="341">
        <v>3</v>
      </c>
      <c r="F107" s="502">
        <v>1026</v>
      </c>
      <c r="G107" s="341">
        <v>5</v>
      </c>
      <c r="H107" s="502">
        <v>1127</v>
      </c>
      <c r="I107" s="341">
        <v>3</v>
      </c>
      <c r="J107" s="502">
        <v>1435</v>
      </c>
      <c r="K107" s="341">
        <v>2</v>
      </c>
      <c r="L107" s="502">
        <v>1538</v>
      </c>
      <c r="M107" s="342">
        <v>1</v>
      </c>
      <c r="N107" s="502">
        <v>1948</v>
      </c>
      <c r="O107" s="337">
        <f t="shared" si="5"/>
        <v>19252</v>
      </c>
    </row>
    <row r="108" spans="1:15" ht="42" customHeight="1">
      <c r="A108" s="343" t="s">
        <v>1059</v>
      </c>
      <c r="B108" s="339" t="s">
        <v>2183</v>
      </c>
      <c r="C108" s="344">
        <v>2</v>
      </c>
      <c r="D108" s="503">
        <v>635</v>
      </c>
      <c r="E108" s="341">
        <v>3</v>
      </c>
      <c r="F108" s="503">
        <v>1076</v>
      </c>
      <c r="G108" s="341">
        <v>5</v>
      </c>
      <c r="H108" s="503">
        <v>1184</v>
      </c>
      <c r="I108" s="341">
        <v>3</v>
      </c>
      <c r="J108" s="503">
        <v>1507</v>
      </c>
      <c r="K108" s="345">
        <v>2</v>
      </c>
      <c r="L108" s="503">
        <v>1615</v>
      </c>
      <c r="M108" s="346">
        <v>1</v>
      </c>
      <c r="N108" s="503">
        <v>2045</v>
      </c>
      <c r="O108" s="337">
        <f t="shared" si="5"/>
        <v>20214</v>
      </c>
    </row>
    <row r="109" spans="1:15" ht="42" customHeight="1">
      <c r="A109" s="338" t="s">
        <v>1060</v>
      </c>
      <c r="B109" s="339" t="s">
        <v>967</v>
      </c>
      <c r="C109" s="340">
        <v>2</v>
      </c>
      <c r="D109" s="502">
        <v>484</v>
      </c>
      <c r="E109" s="341">
        <v>3</v>
      </c>
      <c r="F109" s="502">
        <v>820</v>
      </c>
      <c r="G109" s="341">
        <v>5</v>
      </c>
      <c r="H109" s="502">
        <v>901</v>
      </c>
      <c r="I109" s="341">
        <v>3</v>
      </c>
      <c r="J109" s="502">
        <v>1148</v>
      </c>
      <c r="K109" s="341">
        <v>2</v>
      </c>
      <c r="L109" s="502">
        <v>1229</v>
      </c>
      <c r="M109" s="342">
        <v>1</v>
      </c>
      <c r="N109" s="502">
        <v>1558</v>
      </c>
      <c r="O109" s="337">
        <f t="shared" si="5"/>
        <v>15393</v>
      </c>
    </row>
    <row r="110" spans="1:15" ht="42" customHeight="1">
      <c r="A110" s="338" t="s">
        <v>1061</v>
      </c>
      <c r="B110" s="339" t="s">
        <v>2184</v>
      </c>
      <c r="C110" s="340">
        <v>2</v>
      </c>
      <c r="D110" s="502">
        <v>508</v>
      </c>
      <c r="E110" s="341">
        <v>3</v>
      </c>
      <c r="F110" s="502">
        <v>861</v>
      </c>
      <c r="G110" s="341">
        <v>5</v>
      </c>
      <c r="H110" s="502">
        <v>948</v>
      </c>
      <c r="I110" s="341">
        <v>3</v>
      </c>
      <c r="J110" s="502">
        <v>1205</v>
      </c>
      <c r="K110" s="341">
        <v>2</v>
      </c>
      <c r="L110" s="502">
        <v>1292</v>
      </c>
      <c r="M110" s="342">
        <v>1</v>
      </c>
      <c r="N110" s="502">
        <v>1636</v>
      </c>
      <c r="O110" s="337">
        <f>SUM(ROUND((E110*F110),2),ROUND((G110*H110),2),ROUND((I110*J110),2),ROUND((K110*L110),2),ROUND((C110*D110),2),ROUND((M110*N110),2))</f>
        <v>16174</v>
      </c>
    </row>
    <row r="111" spans="1:15" ht="42" customHeight="1">
      <c r="A111" s="338" t="s">
        <v>1062</v>
      </c>
      <c r="B111" s="339" t="s">
        <v>970</v>
      </c>
      <c r="C111" s="341">
        <v>2</v>
      </c>
      <c r="D111" s="502">
        <v>379</v>
      </c>
      <c r="E111" s="341">
        <v>3</v>
      </c>
      <c r="F111" s="502">
        <v>643</v>
      </c>
      <c r="G111" s="341">
        <v>5</v>
      </c>
      <c r="H111" s="502">
        <v>707</v>
      </c>
      <c r="I111" s="341">
        <v>3</v>
      </c>
      <c r="J111" s="502">
        <v>900</v>
      </c>
      <c r="K111" s="341">
        <v>2</v>
      </c>
      <c r="L111" s="502">
        <v>964</v>
      </c>
      <c r="M111" s="342">
        <v>1</v>
      </c>
      <c r="N111" s="502">
        <v>1221</v>
      </c>
      <c r="O111" s="337">
        <f t="shared" si="5"/>
        <v>12071</v>
      </c>
    </row>
    <row r="112" spans="1:15" ht="42" customHeight="1">
      <c r="A112" s="343" t="s">
        <v>1063</v>
      </c>
      <c r="B112" s="339" t="s">
        <v>2185</v>
      </c>
      <c r="C112" s="345">
        <v>2</v>
      </c>
      <c r="D112" s="503">
        <v>392</v>
      </c>
      <c r="E112" s="345">
        <v>3</v>
      </c>
      <c r="F112" s="503">
        <v>666</v>
      </c>
      <c r="G112" s="345">
        <v>5</v>
      </c>
      <c r="H112" s="503">
        <v>731</v>
      </c>
      <c r="I112" s="345">
        <v>3</v>
      </c>
      <c r="J112" s="503">
        <v>932</v>
      </c>
      <c r="K112" s="345">
        <v>2</v>
      </c>
      <c r="L112" s="503">
        <v>998</v>
      </c>
      <c r="M112" s="346">
        <v>1</v>
      </c>
      <c r="N112" s="503">
        <v>1264</v>
      </c>
      <c r="O112" s="337">
        <f t="shared" si="5"/>
        <v>12493</v>
      </c>
    </row>
    <row r="113" spans="1:16" ht="42" customHeight="1">
      <c r="A113" s="343" t="s">
        <v>1064</v>
      </c>
      <c r="B113" s="347" t="s">
        <v>973</v>
      </c>
      <c r="C113" s="345">
        <v>2</v>
      </c>
      <c r="D113" s="503">
        <v>351</v>
      </c>
      <c r="E113" s="345">
        <v>3</v>
      </c>
      <c r="F113" s="503">
        <v>595</v>
      </c>
      <c r="G113" s="345">
        <v>5</v>
      </c>
      <c r="H113" s="503">
        <v>655</v>
      </c>
      <c r="I113" s="345">
        <v>3</v>
      </c>
      <c r="J113" s="503">
        <v>833</v>
      </c>
      <c r="K113" s="345">
        <v>2</v>
      </c>
      <c r="L113" s="503">
        <v>894</v>
      </c>
      <c r="M113" s="346">
        <v>1</v>
      </c>
      <c r="N113" s="503">
        <v>1132</v>
      </c>
      <c r="O113" s="337">
        <f t="shared" si="5"/>
        <v>11181</v>
      </c>
    </row>
    <row r="114" spans="1:16" ht="42" customHeight="1">
      <c r="A114" s="343" t="s">
        <v>1065</v>
      </c>
      <c r="B114" s="347" t="s">
        <v>975</v>
      </c>
      <c r="C114" s="345">
        <v>2</v>
      </c>
      <c r="D114" s="503">
        <v>638</v>
      </c>
      <c r="E114" s="345">
        <v>3</v>
      </c>
      <c r="F114" s="503">
        <v>1083</v>
      </c>
      <c r="G114" s="345">
        <v>5</v>
      </c>
      <c r="H114" s="503">
        <v>1192</v>
      </c>
      <c r="I114" s="345">
        <v>3</v>
      </c>
      <c r="J114" s="503">
        <v>1516</v>
      </c>
      <c r="K114" s="345">
        <v>2</v>
      </c>
      <c r="L114" s="503">
        <v>1624</v>
      </c>
      <c r="M114" s="346">
        <v>1</v>
      </c>
      <c r="N114" s="503">
        <v>2057</v>
      </c>
      <c r="O114" s="337">
        <f>SUM(ROUND((E114*F114),2),ROUND((G114*H114),2),ROUND((I114*J114),2),ROUND((K114*L114),2),ROUND((C114*D114),2),ROUND((M114*N114),2))</f>
        <v>20338</v>
      </c>
    </row>
    <row r="115" spans="1:16" ht="42" customHeight="1">
      <c r="A115" s="343" t="s">
        <v>1066</v>
      </c>
      <c r="B115" s="358" t="s">
        <v>1034</v>
      </c>
      <c r="C115" s="340"/>
      <c r="D115" s="359"/>
      <c r="E115" s="341"/>
      <c r="F115" s="359"/>
      <c r="G115" s="341"/>
      <c r="H115" s="359"/>
      <c r="I115" s="341"/>
      <c r="J115" s="359"/>
      <c r="K115" s="341"/>
      <c r="L115" s="359"/>
      <c r="M115" s="342"/>
      <c r="N115" s="359"/>
      <c r="O115" s="337"/>
    </row>
    <row r="116" spans="1:16" ht="42" customHeight="1">
      <c r="A116" s="343" t="s">
        <v>1067</v>
      </c>
      <c r="B116" s="358" t="s">
        <v>1034</v>
      </c>
      <c r="C116" s="340"/>
      <c r="D116" s="359"/>
      <c r="E116" s="341"/>
      <c r="F116" s="359"/>
      <c r="G116" s="341"/>
      <c r="H116" s="359"/>
      <c r="I116" s="341"/>
      <c r="J116" s="359"/>
      <c r="K116" s="341"/>
      <c r="L116" s="359"/>
      <c r="M116" s="342"/>
      <c r="N116" s="359"/>
      <c r="O116" s="337"/>
    </row>
    <row r="117" spans="1:16" ht="42" customHeight="1" thickBot="1">
      <c r="A117" s="349" t="s">
        <v>1068</v>
      </c>
      <c r="B117" s="350" t="s">
        <v>981</v>
      </c>
      <c r="C117" s="352">
        <v>2</v>
      </c>
      <c r="D117" s="504">
        <v>93</v>
      </c>
      <c r="E117" s="352">
        <v>3</v>
      </c>
      <c r="F117" s="504">
        <v>157</v>
      </c>
      <c r="G117" s="352">
        <v>5</v>
      </c>
      <c r="H117" s="504">
        <v>173</v>
      </c>
      <c r="I117" s="352">
        <v>3</v>
      </c>
      <c r="J117" s="504">
        <v>221</v>
      </c>
      <c r="K117" s="352">
        <v>2</v>
      </c>
      <c r="L117" s="504">
        <v>235</v>
      </c>
      <c r="M117" s="353">
        <v>1</v>
      </c>
      <c r="N117" s="504">
        <v>298</v>
      </c>
      <c r="O117" s="337">
        <f t="shared" si="5"/>
        <v>2953</v>
      </c>
    </row>
    <row r="118" spans="1:16" ht="42" customHeight="1" thickBot="1">
      <c r="B118" s="355"/>
      <c r="C118" s="355"/>
      <c r="D118" s="355"/>
      <c r="E118" s="355"/>
      <c r="F118" s="355"/>
      <c r="G118" s="355"/>
      <c r="H118" s="355"/>
      <c r="I118" s="355"/>
      <c r="J118" s="355"/>
      <c r="K118" s="355"/>
      <c r="L118" s="355"/>
      <c r="M118" s="355"/>
      <c r="N118" s="360" t="s">
        <v>201</v>
      </c>
      <c r="O118" s="435">
        <f>SUM(O6:O117)</f>
        <v>3272643</v>
      </c>
      <c r="P118" s="357"/>
    </row>
  </sheetData>
  <protectedRanges>
    <protectedRange sqref="L103:L106 N103:N106 L84:L87 N84:N87 L92:L95 N92:N95 L98 N98 L111:L114 N111:N114 L117 N117" name="Data_2"/>
    <protectedRange sqref="D27:D30 D65:D68 D103:D106 D46:D49 D84:D87 L88:L91 N88:N91 L107:L110 N107:N110 F8:F22 H8:H22 J8:J22 L8:L22 N8:N22 D35:D41 F27:F41 H27:H41 J27:J41 L27:L41 N27:N41 D54:D60 F46:F60 H46:H60 J46:J60 L46:L60 N46:N60 D73:D79 F65:F79 H65:H79 J65:J79 L65:L79 N65:N79 D92:D95 D98 L96:L97 N96:N97 F84:F98 H84:H98 J84:J98 D111:D114 D117 L115:L116 N115:N116 F103:F117 H103:H117 J103:J117" name="Data_1"/>
  </protectedRanges>
  <mergeCells count="61">
    <mergeCell ref="A100:B100"/>
    <mergeCell ref="A101:A102"/>
    <mergeCell ref="B101:B102"/>
    <mergeCell ref="C101:D101"/>
    <mergeCell ref="E101:F101"/>
    <mergeCell ref="G82:H82"/>
    <mergeCell ref="I82:J82"/>
    <mergeCell ref="K82:L82"/>
    <mergeCell ref="M82:N82"/>
    <mergeCell ref="O101:O102"/>
    <mergeCell ref="O82:O83"/>
    <mergeCell ref="G101:H101"/>
    <mergeCell ref="I101:J101"/>
    <mergeCell ref="K101:L101"/>
    <mergeCell ref="M101:N101"/>
    <mergeCell ref="A81:B81"/>
    <mergeCell ref="A82:A83"/>
    <mergeCell ref="B82:B83"/>
    <mergeCell ref="C82:D82"/>
    <mergeCell ref="E82:F82"/>
    <mergeCell ref="G63:H63"/>
    <mergeCell ref="I63:J63"/>
    <mergeCell ref="K63:L63"/>
    <mergeCell ref="M63:N63"/>
    <mergeCell ref="O63:O64"/>
    <mergeCell ref="A62:B62"/>
    <mergeCell ref="A63:A64"/>
    <mergeCell ref="B63:B64"/>
    <mergeCell ref="C63:D63"/>
    <mergeCell ref="E63:F63"/>
    <mergeCell ref="G44:H44"/>
    <mergeCell ref="I44:J44"/>
    <mergeCell ref="K44:L44"/>
    <mergeCell ref="M44:N44"/>
    <mergeCell ref="O44:O45"/>
    <mergeCell ref="A43:B43"/>
    <mergeCell ref="A44:A45"/>
    <mergeCell ref="B44:B45"/>
    <mergeCell ref="C44:D44"/>
    <mergeCell ref="E44:F44"/>
    <mergeCell ref="G25:H25"/>
    <mergeCell ref="I25:J25"/>
    <mergeCell ref="K25:L25"/>
    <mergeCell ref="M25:N25"/>
    <mergeCell ref="O25:O26"/>
    <mergeCell ref="A24:B24"/>
    <mergeCell ref="A25:A26"/>
    <mergeCell ref="B25:B26"/>
    <mergeCell ref="C25:D25"/>
    <mergeCell ref="E25:F25"/>
    <mergeCell ref="A3:O3"/>
    <mergeCell ref="A5:B5"/>
    <mergeCell ref="A6:A7"/>
    <mergeCell ref="B6:B7"/>
    <mergeCell ref="C6:D6"/>
    <mergeCell ref="E6:F6"/>
    <mergeCell ref="G6:H6"/>
    <mergeCell ref="I6:J6"/>
    <mergeCell ref="K6:L6"/>
    <mergeCell ref="M6:N6"/>
    <mergeCell ref="O6:O7"/>
  </mergeCells>
  <conditionalFormatting sqref="D27:D30 D65:D68 D103:D106 D35:D38 D73:D76 D111:D114 D41 D79 D117">
    <cfRule type="expression" dxfId="545" priority="243">
      <formula>INDIRECT("R"&amp;ROW())="Done"</formula>
    </cfRule>
    <cfRule type="expression" dxfId="544" priority="244">
      <formula>INDIRECT("R"&amp;ROW())="Add"</formula>
    </cfRule>
  </conditionalFormatting>
  <conditionalFormatting sqref="F8:F9 F27:F30 F65:F68 F103:F106 F14:F18 F35:F38 F73:F76 F111:F114 F21:F22 F41 F79 F117">
    <cfRule type="expression" dxfId="543" priority="241">
      <formula>INDIRECT("S"&amp;ROW())="Done"</formula>
    </cfRule>
    <cfRule type="expression" dxfId="542" priority="242">
      <formula>INDIRECT("S"&amp;ROW())="Add"</formula>
    </cfRule>
  </conditionalFormatting>
  <conditionalFormatting sqref="H8:H9 H27:H30 H65:H68 H103:H106 H14:H18 H35:H38 H73:H76 H111:H114 H21:H22 H41 H79 H117">
    <cfRule type="expression" dxfId="541" priority="239">
      <formula>INDIRECT("T"&amp;ROW())="Done"</formula>
    </cfRule>
    <cfRule type="expression" dxfId="540" priority="240">
      <formula>INDIRECT("T"&amp;ROW())="Add"</formula>
    </cfRule>
  </conditionalFormatting>
  <conditionalFormatting sqref="J8:J9 J27:J30 J65:J68 J103:J106 J14:J18 J35:J38 J73:J76 J111:J114 J21:J22 J41 J79 J117">
    <cfRule type="expression" dxfId="539" priority="237">
      <formula>INDIRECT("U"&amp;ROW())="Done"</formula>
    </cfRule>
    <cfRule type="expression" dxfId="538" priority="238">
      <formula>INDIRECT("U"&amp;ROW())="Add"</formula>
    </cfRule>
  </conditionalFormatting>
  <conditionalFormatting sqref="L8:L9 L27:L30 L65:L68 L103:L106 L14:L18 L35:L38 L73:L76 L111:L114 L21:L22 L41 L79 L117">
    <cfRule type="expression" dxfId="537" priority="235">
      <formula>INDIRECT("V"&amp;ROW())="Done"</formula>
    </cfRule>
    <cfRule type="expression" dxfId="536" priority="236">
      <formula>INDIRECT("V"&amp;ROW())="Add"</formula>
    </cfRule>
  </conditionalFormatting>
  <conditionalFormatting sqref="N8:N9 N27:N30 N65:N68 N103:N106 N14:N18 N35:N38 N73:N76 N111:N114 N21:N22 N41 N117">
    <cfRule type="expression" dxfId="535" priority="233">
      <formula>INDIRECT("W"&amp;ROW())="Done"</formula>
    </cfRule>
    <cfRule type="expression" dxfId="534" priority="234">
      <formula>INDIRECT("W"&amp;ROW())="Add"</formula>
    </cfRule>
  </conditionalFormatting>
  <conditionalFormatting sqref="D46:D49 D54:D57 D60">
    <cfRule type="expression" dxfId="533" priority="231">
      <formula>INDIRECT("R"&amp;ROW())="Done"</formula>
    </cfRule>
    <cfRule type="expression" dxfId="532" priority="232">
      <formula>INDIRECT("R"&amp;ROW())="Add"</formula>
    </cfRule>
  </conditionalFormatting>
  <conditionalFormatting sqref="F46:F49 F54:F57 F60">
    <cfRule type="expression" dxfId="531" priority="229">
      <formula>INDIRECT("S"&amp;ROW())="Done"</formula>
    </cfRule>
    <cfRule type="expression" dxfId="530" priority="230">
      <formula>INDIRECT("S"&amp;ROW())="Add"</formula>
    </cfRule>
  </conditionalFormatting>
  <conditionalFormatting sqref="H46:H49 H54:H57 H60">
    <cfRule type="expression" dxfId="529" priority="227">
      <formula>INDIRECT("T"&amp;ROW())="Done"</formula>
    </cfRule>
    <cfRule type="expression" dxfId="528" priority="228">
      <formula>INDIRECT("T"&amp;ROW())="Add"</formula>
    </cfRule>
  </conditionalFormatting>
  <conditionalFormatting sqref="J46:J49 J54:J57 J60">
    <cfRule type="expression" dxfId="527" priority="225">
      <formula>INDIRECT("U"&amp;ROW())="Done"</formula>
    </cfRule>
    <cfRule type="expression" dxfId="526" priority="226">
      <formula>INDIRECT("U"&amp;ROW())="Add"</formula>
    </cfRule>
  </conditionalFormatting>
  <conditionalFormatting sqref="L46:L49 L54:L57 L60">
    <cfRule type="expression" dxfId="525" priority="223">
      <formula>INDIRECT("V"&amp;ROW())="Done"</formula>
    </cfRule>
    <cfRule type="expression" dxfId="524" priority="224">
      <formula>INDIRECT("V"&amp;ROW())="Add"</formula>
    </cfRule>
  </conditionalFormatting>
  <conditionalFormatting sqref="N46:N49 N54:N57 N60">
    <cfRule type="expression" dxfId="523" priority="221">
      <formula>INDIRECT("W"&amp;ROW())="Done"</formula>
    </cfRule>
    <cfRule type="expression" dxfId="522" priority="222">
      <formula>INDIRECT("W"&amp;ROW())="Add"</formula>
    </cfRule>
  </conditionalFormatting>
  <conditionalFormatting sqref="N84:N87 N92:N95 N98">
    <cfRule type="expression" dxfId="521" priority="209">
      <formula>INDIRECT("W"&amp;ROW())="Done"</formula>
    </cfRule>
    <cfRule type="expression" dxfId="520" priority="210">
      <formula>INDIRECT("W"&amp;ROW())="Add"</formula>
    </cfRule>
  </conditionalFormatting>
  <conditionalFormatting sqref="D84:D87 D92:D95 D98">
    <cfRule type="expression" dxfId="519" priority="219">
      <formula>INDIRECT("R"&amp;ROW())="Done"</formula>
    </cfRule>
    <cfRule type="expression" dxfId="518" priority="220">
      <formula>INDIRECT("R"&amp;ROW())="Add"</formula>
    </cfRule>
  </conditionalFormatting>
  <conditionalFormatting sqref="F84:F87 F92:F95 F98">
    <cfRule type="expression" dxfId="517" priority="217">
      <formula>INDIRECT("S"&amp;ROW())="Done"</formula>
    </cfRule>
    <cfRule type="expression" dxfId="516" priority="218">
      <formula>INDIRECT("S"&amp;ROW())="Add"</formula>
    </cfRule>
  </conditionalFormatting>
  <conditionalFormatting sqref="H84:H87 H92:H95 H98">
    <cfRule type="expression" dxfId="515" priority="215">
      <formula>INDIRECT("T"&amp;ROW())="Done"</formula>
    </cfRule>
    <cfRule type="expression" dxfId="514" priority="216">
      <formula>INDIRECT("T"&amp;ROW())="Add"</formula>
    </cfRule>
  </conditionalFormatting>
  <conditionalFormatting sqref="J84:J87 J92:J95 J98">
    <cfRule type="expression" dxfId="513" priority="213">
      <formula>INDIRECT("U"&amp;ROW())="Done"</formula>
    </cfRule>
    <cfRule type="expression" dxfId="512" priority="214">
      <formula>INDIRECT("U"&amp;ROW())="Add"</formula>
    </cfRule>
  </conditionalFormatting>
  <conditionalFormatting sqref="L84:L87 L92:L95 L98">
    <cfRule type="expression" dxfId="511" priority="211">
      <formula>INDIRECT("V"&amp;ROW())="Done"</formula>
    </cfRule>
    <cfRule type="expression" dxfId="510" priority="212">
      <formula>INDIRECT("V"&amp;ROW())="Add"</formula>
    </cfRule>
  </conditionalFormatting>
  <conditionalFormatting sqref="D8:D9 D14:D18 D21:D22">
    <cfRule type="expression" dxfId="509" priority="207">
      <formula>INDIRECT("R"&amp;ROW())="Done"</formula>
    </cfRule>
    <cfRule type="expression" dxfId="508" priority="208">
      <formula>INDIRECT("R"&amp;ROW())="Add"</formula>
    </cfRule>
  </conditionalFormatting>
  <conditionalFormatting sqref="F10:F13">
    <cfRule type="expression" dxfId="507" priority="205">
      <formula>INDIRECT("S"&amp;ROW())="Done"</formula>
    </cfRule>
    <cfRule type="expression" dxfId="506" priority="206">
      <formula>INDIRECT("S"&amp;ROW())="Add"</formula>
    </cfRule>
  </conditionalFormatting>
  <conditionalFormatting sqref="H10:H13">
    <cfRule type="expression" dxfId="505" priority="203">
      <formula>INDIRECT("T"&amp;ROW())="Done"</formula>
    </cfRule>
    <cfRule type="expression" dxfId="504" priority="204">
      <formula>INDIRECT("T"&amp;ROW())="Add"</formula>
    </cfRule>
  </conditionalFormatting>
  <conditionalFormatting sqref="J10:J13">
    <cfRule type="expression" dxfId="503" priority="201">
      <formula>INDIRECT("U"&amp;ROW())="Done"</formula>
    </cfRule>
    <cfRule type="expression" dxfId="502" priority="202">
      <formula>INDIRECT("U"&amp;ROW())="Add"</formula>
    </cfRule>
  </conditionalFormatting>
  <conditionalFormatting sqref="L10:L13">
    <cfRule type="expression" dxfId="501" priority="199">
      <formula>INDIRECT("V"&amp;ROW())="Done"</formula>
    </cfRule>
    <cfRule type="expression" dxfId="500" priority="200">
      <formula>INDIRECT("V"&amp;ROW())="Add"</formula>
    </cfRule>
  </conditionalFormatting>
  <conditionalFormatting sqref="N10:N13">
    <cfRule type="expression" dxfId="499" priority="197">
      <formula>INDIRECT("W"&amp;ROW())="Done"</formula>
    </cfRule>
    <cfRule type="expression" dxfId="498" priority="198">
      <formula>INDIRECT("W"&amp;ROW())="Add"</formula>
    </cfRule>
  </conditionalFormatting>
  <conditionalFormatting sqref="D10:D13">
    <cfRule type="expression" dxfId="497" priority="195">
      <formula>INDIRECT("R"&amp;ROW())="Done"</formula>
    </cfRule>
    <cfRule type="expression" dxfId="496" priority="196">
      <formula>INDIRECT("R"&amp;ROW())="Add"</formula>
    </cfRule>
  </conditionalFormatting>
  <conditionalFormatting sqref="F33:F34">
    <cfRule type="expression" dxfId="495" priority="193">
      <formula>INDIRECT("S"&amp;ROW())="Done"</formula>
    </cfRule>
    <cfRule type="expression" dxfId="494" priority="194">
      <formula>INDIRECT("S"&amp;ROW())="Add"</formula>
    </cfRule>
  </conditionalFormatting>
  <conditionalFormatting sqref="H33:H34">
    <cfRule type="expression" dxfId="493" priority="191">
      <formula>INDIRECT("T"&amp;ROW())="Done"</formula>
    </cfRule>
    <cfRule type="expression" dxfId="492" priority="192">
      <formula>INDIRECT("T"&amp;ROW())="Add"</formula>
    </cfRule>
  </conditionalFormatting>
  <conditionalFormatting sqref="J33:J34">
    <cfRule type="expression" dxfId="491" priority="189">
      <formula>INDIRECT("U"&amp;ROW())="Done"</formula>
    </cfRule>
    <cfRule type="expression" dxfId="490" priority="190">
      <formula>INDIRECT("U"&amp;ROW())="Add"</formula>
    </cfRule>
  </conditionalFormatting>
  <conditionalFormatting sqref="L33:L34">
    <cfRule type="expression" dxfId="489" priority="187">
      <formula>INDIRECT("V"&amp;ROW())="Done"</formula>
    </cfRule>
    <cfRule type="expression" dxfId="488" priority="188">
      <formula>INDIRECT("V"&amp;ROW())="Add"</formula>
    </cfRule>
  </conditionalFormatting>
  <conditionalFormatting sqref="N33:N34">
    <cfRule type="expression" dxfId="487" priority="185">
      <formula>INDIRECT("W"&amp;ROW())="Done"</formula>
    </cfRule>
    <cfRule type="expression" dxfId="486" priority="186">
      <formula>INDIRECT("W"&amp;ROW())="Add"</formula>
    </cfRule>
  </conditionalFormatting>
  <conditionalFormatting sqref="D33:D34">
    <cfRule type="expression" dxfId="485" priority="183">
      <formula>INDIRECT("R"&amp;ROW())="Done"</formula>
    </cfRule>
    <cfRule type="expression" dxfId="484" priority="184">
      <formula>INDIRECT("R"&amp;ROW())="Add"</formula>
    </cfRule>
  </conditionalFormatting>
  <conditionalFormatting sqref="F31:F32">
    <cfRule type="expression" dxfId="483" priority="181">
      <formula>INDIRECT("S"&amp;ROW())="Done"</formula>
    </cfRule>
    <cfRule type="expression" dxfId="482" priority="182">
      <formula>INDIRECT("S"&amp;ROW())="Add"</formula>
    </cfRule>
  </conditionalFormatting>
  <conditionalFormatting sqref="H31:H32">
    <cfRule type="expression" dxfId="481" priority="179">
      <formula>INDIRECT("T"&amp;ROW())="Done"</formula>
    </cfRule>
    <cfRule type="expression" dxfId="480" priority="180">
      <formula>INDIRECT("T"&amp;ROW())="Add"</formula>
    </cfRule>
  </conditionalFormatting>
  <conditionalFormatting sqref="J31:J32">
    <cfRule type="expression" dxfId="479" priority="177">
      <formula>INDIRECT("U"&amp;ROW())="Done"</formula>
    </cfRule>
    <cfRule type="expression" dxfId="478" priority="178">
      <formula>INDIRECT("U"&amp;ROW())="Add"</formula>
    </cfRule>
  </conditionalFormatting>
  <conditionalFormatting sqref="L31:L32">
    <cfRule type="expression" dxfId="477" priority="175">
      <formula>INDIRECT("V"&amp;ROW())="Done"</formula>
    </cfRule>
    <cfRule type="expression" dxfId="476" priority="176">
      <formula>INDIRECT("V"&amp;ROW())="Add"</formula>
    </cfRule>
  </conditionalFormatting>
  <conditionalFormatting sqref="N31:N32">
    <cfRule type="expression" dxfId="475" priority="173">
      <formula>INDIRECT("W"&amp;ROW())="Done"</formula>
    </cfRule>
    <cfRule type="expression" dxfId="474" priority="174">
      <formula>INDIRECT("W"&amp;ROW())="Add"</formula>
    </cfRule>
  </conditionalFormatting>
  <conditionalFormatting sqref="D31:D32">
    <cfRule type="expression" dxfId="473" priority="171">
      <formula>INDIRECT("R"&amp;ROW())="Done"</formula>
    </cfRule>
    <cfRule type="expression" dxfId="472" priority="172">
      <formula>INDIRECT("R"&amp;ROW())="Add"</formula>
    </cfRule>
  </conditionalFormatting>
  <conditionalFormatting sqref="F52:F53">
    <cfRule type="expression" dxfId="471" priority="169">
      <formula>INDIRECT("S"&amp;ROW())="Done"</formula>
    </cfRule>
    <cfRule type="expression" dxfId="470" priority="170">
      <formula>INDIRECT("S"&amp;ROW())="Add"</formula>
    </cfRule>
  </conditionalFormatting>
  <conditionalFormatting sqref="H52:H53">
    <cfRule type="expression" dxfId="469" priority="167">
      <formula>INDIRECT("T"&amp;ROW())="Done"</formula>
    </cfRule>
    <cfRule type="expression" dxfId="468" priority="168">
      <formula>INDIRECT("T"&amp;ROW())="Add"</formula>
    </cfRule>
  </conditionalFormatting>
  <conditionalFormatting sqref="J52:J53">
    <cfRule type="expression" dxfId="467" priority="165">
      <formula>INDIRECT("U"&amp;ROW())="Done"</formula>
    </cfRule>
    <cfRule type="expression" dxfId="466" priority="166">
      <formula>INDIRECT("U"&amp;ROW())="Add"</formula>
    </cfRule>
  </conditionalFormatting>
  <conditionalFormatting sqref="L52:L53">
    <cfRule type="expression" dxfId="465" priority="163">
      <formula>INDIRECT("V"&amp;ROW())="Done"</formula>
    </cfRule>
    <cfRule type="expression" dxfId="464" priority="164">
      <formula>INDIRECT("V"&amp;ROW())="Add"</formula>
    </cfRule>
  </conditionalFormatting>
  <conditionalFormatting sqref="N52:N53">
    <cfRule type="expression" dxfId="463" priority="161">
      <formula>INDIRECT("W"&amp;ROW())="Done"</formula>
    </cfRule>
    <cfRule type="expression" dxfId="462" priority="162">
      <formula>INDIRECT("W"&amp;ROW())="Add"</formula>
    </cfRule>
  </conditionalFormatting>
  <conditionalFormatting sqref="D52:D53">
    <cfRule type="expression" dxfId="461" priority="159">
      <formula>INDIRECT("R"&amp;ROW())="Done"</formula>
    </cfRule>
    <cfRule type="expression" dxfId="460" priority="160">
      <formula>INDIRECT("R"&amp;ROW())="Add"</formula>
    </cfRule>
  </conditionalFormatting>
  <conditionalFormatting sqref="F50:F51">
    <cfRule type="expression" dxfId="459" priority="157">
      <formula>INDIRECT("S"&amp;ROW())="Done"</formula>
    </cfRule>
    <cfRule type="expression" dxfId="458" priority="158">
      <formula>INDIRECT("S"&amp;ROW())="Add"</formula>
    </cfRule>
  </conditionalFormatting>
  <conditionalFormatting sqref="H50:H51">
    <cfRule type="expression" dxfId="457" priority="155">
      <formula>INDIRECT("T"&amp;ROW())="Done"</formula>
    </cfRule>
    <cfRule type="expression" dxfId="456" priority="156">
      <formula>INDIRECT("T"&amp;ROW())="Add"</formula>
    </cfRule>
  </conditionalFormatting>
  <conditionalFormatting sqref="J50:J51">
    <cfRule type="expression" dxfId="455" priority="153">
      <formula>INDIRECT("U"&amp;ROW())="Done"</formula>
    </cfRule>
    <cfRule type="expression" dxfId="454" priority="154">
      <formula>INDIRECT("U"&amp;ROW())="Add"</formula>
    </cfRule>
  </conditionalFormatting>
  <conditionalFormatting sqref="L50:L51">
    <cfRule type="expression" dxfId="453" priority="151">
      <formula>INDIRECT("V"&amp;ROW())="Done"</formula>
    </cfRule>
    <cfRule type="expression" dxfId="452" priority="152">
      <formula>INDIRECT("V"&amp;ROW())="Add"</formula>
    </cfRule>
  </conditionalFormatting>
  <conditionalFormatting sqref="N50:N51">
    <cfRule type="expression" dxfId="451" priority="149">
      <formula>INDIRECT("W"&amp;ROW())="Done"</formula>
    </cfRule>
    <cfRule type="expression" dxfId="450" priority="150">
      <formula>INDIRECT("W"&amp;ROW())="Add"</formula>
    </cfRule>
  </conditionalFormatting>
  <conditionalFormatting sqref="D50:D51">
    <cfRule type="expression" dxfId="449" priority="147">
      <formula>INDIRECT("R"&amp;ROW())="Done"</formula>
    </cfRule>
    <cfRule type="expression" dxfId="448" priority="148">
      <formula>INDIRECT("R"&amp;ROW())="Add"</formula>
    </cfRule>
  </conditionalFormatting>
  <conditionalFormatting sqref="F71:F72">
    <cfRule type="expression" dxfId="447" priority="145">
      <formula>INDIRECT("S"&amp;ROW())="Done"</formula>
    </cfRule>
    <cfRule type="expression" dxfId="446" priority="146">
      <formula>INDIRECT("S"&amp;ROW())="Add"</formula>
    </cfRule>
  </conditionalFormatting>
  <conditionalFormatting sqref="H71:H72">
    <cfRule type="expression" dxfId="445" priority="143">
      <formula>INDIRECT("T"&amp;ROW())="Done"</formula>
    </cfRule>
    <cfRule type="expression" dxfId="444" priority="144">
      <formula>INDIRECT("T"&amp;ROW())="Add"</formula>
    </cfRule>
  </conditionalFormatting>
  <conditionalFormatting sqref="J71:J72">
    <cfRule type="expression" dxfId="443" priority="141">
      <formula>INDIRECT("U"&amp;ROW())="Done"</formula>
    </cfRule>
    <cfRule type="expression" dxfId="442" priority="142">
      <formula>INDIRECT("U"&amp;ROW())="Add"</formula>
    </cfRule>
  </conditionalFormatting>
  <conditionalFormatting sqref="L71:L72">
    <cfRule type="expression" dxfId="441" priority="139">
      <formula>INDIRECT("V"&amp;ROW())="Done"</formula>
    </cfRule>
    <cfRule type="expression" dxfId="440" priority="140">
      <formula>INDIRECT("V"&amp;ROW())="Add"</formula>
    </cfRule>
  </conditionalFormatting>
  <conditionalFormatting sqref="N71:N72">
    <cfRule type="expression" dxfId="439" priority="137">
      <formula>INDIRECT("W"&amp;ROW())="Done"</formula>
    </cfRule>
    <cfRule type="expression" dxfId="438" priority="138">
      <formula>INDIRECT("W"&amp;ROW())="Add"</formula>
    </cfRule>
  </conditionalFormatting>
  <conditionalFormatting sqref="D71:D72">
    <cfRule type="expression" dxfId="437" priority="135">
      <formula>INDIRECT("R"&amp;ROW())="Done"</formula>
    </cfRule>
    <cfRule type="expression" dxfId="436" priority="136">
      <formula>INDIRECT("R"&amp;ROW())="Add"</formula>
    </cfRule>
  </conditionalFormatting>
  <conditionalFormatting sqref="F69:F70">
    <cfRule type="expression" dxfId="435" priority="133">
      <formula>INDIRECT("S"&amp;ROW())="Done"</formula>
    </cfRule>
    <cfRule type="expression" dxfId="434" priority="134">
      <formula>INDIRECT("S"&amp;ROW())="Add"</formula>
    </cfRule>
  </conditionalFormatting>
  <conditionalFormatting sqref="H69:H70">
    <cfRule type="expression" dxfId="433" priority="131">
      <formula>INDIRECT("T"&amp;ROW())="Done"</formula>
    </cfRule>
    <cfRule type="expression" dxfId="432" priority="132">
      <formula>INDIRECT("T"&amp;ROW())="Add"</formula>
    </cfRule>
  </conditionalFormatting>
  <conditionalFormatting sqref="J69:J70">
    <cfRule type="expression" dxfId="431" priority="129">
      <formula>INDIRECT("U"&amp;ROW())="Done"</formula>
    </cfRule>
    <cfRule type="expression" dxfId="430" priority="130">
      <formula>INDIRECT("U"&amp;ROW())="Add"</formula>
    </cfRule>
  </conditionalFormatting>
  <conditionalFormatting sqref="L69:L70">
    <cfRule type="expression" dxfId="429" priority="127">
      <formula>INDIRECT("V"&amp;ROW())="Done"</formula>
    </cfRule>
    <cfRule type="expression" dxfId="428" priority="128">
      <formula>INDIRECT("V"&amp;ROW())="Add"</formula>
    </cfRule>
  </conditionalFormatting>
  <conditionalFormatting sqref="N69:N70">
    <cfRule type="expression" dxfId="427" priority="125">
      <formula>INDIRECT("W"&amp;ROW())="Done"</formula>
    </cfRule>
    <cfRule type="expression" dxfId="426" priority="126">
      <formula>INDIRECT("W"&amp;ROW())="Add"</formula>
    </cfRule>
  </conditionalFormatting>
  <conditionalFormatting sqref="D69:D70">
    <cfRule type="expression" dxfId="425" priority="123">
      <formula>INDIRECT("R"&amp;ROW())="Done"</formula>
    </cfRule>
    <cfRule type="expression" dxfId="424" priority="124">
      <formula>INDIRECT("R"&amp;ROW())="Add"</formula>
    </cfRule>
  </conditionalFormatting>
  <conditionalFormatting sqref="F90:F91">
    <cfRule type="expression" dxfId="423" priority="121">
      <formula>INDIRECT("S"&amp;ROW())="Done"</formula>
    </cfRule>
    <cfRule type="expression" dxfId="422" priority="122">
      <formula>INDIRECT("S"&amp;ROW())="Add"</formula>
    </cfRule>
  </conditionalFormatting>
  <conditionalFormatting sqref="H90:H91">
    <cfRule type="expression" dxfId="421" priority="119">
      <formula>INDIRECT("T"&amp;ROW())="Done"</formula>
    </cfRule>
    <cfRule type="expression" dxfId="420" priority="120">
      <formula>INDIRECT("T"&amp;ROW())="Add"</formula>
    </cfRule>
  </conditionalFormatting>
  <conditionalFormatting sqref="J90:J91">
    <cfRule type="expression" dxfId="419" priority="117">
      <formula>INDIRECT("U"&amp;ROW())="Done"</formula>
    </cfRule>
    <cfRule type="expression" dxfId="418" priority="118">
      <formula>INDIRECT("U"&amp;ROW())="Add"</formula>
    </cfRule>
  </conditionalFormatting>
  <conditionalFormatting sqref="L90:L91">
    <cfRule type="expression" dxfId="417" priority="115">
      <formula>INDIRECT("V"&amp;ROW())="Done"</formula>
    </cfRule>
    <cfRule type="expression" dxfId="416" priority="116">
      <formula>INDIRECT("V"&amp;ROW())="Add"</formula>
    </cfRule>
  </conditionalFormatting>
  <conditionalFormatting sqref="N90:N91">
    <cfRule type="expression" dxfId="415" priority="113">
      <formula>INDIRECT("W"&amp;ROW())="Done"</formula>
    </cfRule>
    <cfRule type="expression" dxfId="414" priority="114">
      <formula>INDIRECT("W"&amp;ROW())="Add"</formula>
    </cfRule>
  </conditionalFormatting>
  <conditionalFormatting sqref="D90:D91">
    <cfRule type="expression" dxfId="413" priority="111">
      <formula>INDIRECT("R"&amp;ROW())="Done"</formula>
    </cfRule>
    <cfRule type="expression" dxfId="412" priority="112">
      <formula>INDIRECT("R"&amp;ROW())="Add"</formula>
    </cfRule>
  </conditionalFormatting>
  <conditionalFormatting sqref="F88:F89">
    <cfRule type="expression" dxfId="411" priority="109">
      <formula>INDIRECT("S"&amp;ROW())="Done"</formula>
    </cfRule>
    <cfRule type="expression" dxfId="410" priority="110">
      <formula>INDIRECT("S"&amp;ROW())="Add"</formula>
    </cfRule>
  </conditionalFormatting>
  <conditionalFormatting sqref="H88:H89">
    <cfRule type="expression" dxfId="409" priority="107">
      <formula>INDIRECT("T"&amp;ROW())="Done"</formula>
    </cfRule>
    <cfRule type="expression" dxfId="408" priority="108">
      <formula>INDIRECT("T"&amp;ROW())="Add"</formula>
    </cfRule>
  </conditionalFormatting>
  <conditionalFormatting sqref="J88:J89">
    <cfRule type="expression" dxfId="407" priority="105">
      <formula>INDIRECT("U"&amp;ROW())="Done"</formula>
    </cfRule>
    <cfRule type="expression" dxfId="406" priority="106">
      <formula>INDIRECT("U"&amp;ROW())="Add"</formula>
    </cfRule>
  </conditionalFormatting>
  <conditionalFormatting sqref="L88:L89">
    <cfRule type="expression" dxfId="405" priority="103">
      <formula>INDIRECT("V"&amp;ROW())="Done"</formula>
    </cfRule>
    <cfRule type="expression" dxfId="404" priority="104">
      <formula>INDIRECT("V"&amp;ROW())="Add"</formula>
    </cfRule>
  </conditionalFormatting>
  <conditionalFormatting sqref="N88:N89">
    <cfRule type="expression" dxfId="403" priority="101">
      <formula>INDIRECT("W"&amp;ROW())="Done"</formula>
    </cfRule>
    <cfRule type="expression" dxfId="402" priority="102">
      <formula>INDIRECT("W"&amp;ROW())="Add"</formula>
    </cfRule>
  </conditionalFormatting>
  <conditionalFormatting sqref="D88:D89">
    <cfRule type="expression" dxfId="401" priority="99">
      <formula>INDIRECT("R"&amp;ROW())="Done"</formula>
    </cfRule>
    <cfRule type="expression" dxfId="400" priority="100">
      <formula>INDIRECT("R"&amp;ROW())="Add"</formula>
    </cfRule>
  </conditionalFormatting>
  <conditionalFormatting sqref="F109:F110">
    <cfRule type="expression" dxfId="399" priority="97">
      <formula>INDIRECT("S"&amp;ROW())="Done"</formula>
    </cfRule>
    <cfRule type="expression" dxfId="398" priority="98">
      <formula>INDIRECT("S"&amp;ROW())="Add"</formula>
    </cfRule>
  </conditionalFormatting>
  <conditionalFormatting sqref="H109:H110">
    <cfRule type="expression" dxfId="397" priority="95">
      <formula>INDIRECT("T"&amp;ROW())="Done"</formula>
    </cfRule>
    <cfRule type="expression" dxfId="396" priority="96">
      <formula>INDIRECT("T"&amp;ROW())="Add"</formula>
    </cfRule>
  </conditionalFormatting>
  <conditionalFormatting sqref="J109:J110">
    <cfRule type="expression" dxfId="395" priority="93">
      <formula>INDIRECT("U"&amp;ROW())="Done"</formula>
    </cfRule>
    <cfRule type="expression" dxfId="394" priority="94">
      <formula>INDIRECT("U"&amp;ROW())="Add"</formula>
    </cfRule>
  </conditionalFormatting>
  <conditionalFormatting sqref="L109:L110">
    <cfRule type="expression" dxfId="393" priority="91">
      <formula>INDIRECT("V"&amp;ROW())="Done"</formula>
    </cfRule>
    <cfRule type="expression" dxfId="392" priority="92">
      <formula>INDIRECT("V"&amp;ROW())="Add"</formula>
    </cfRule>
  </conditionalFormatting>
  <conditionalFormatting sqref="N109:N110">
    <cfRule type="expression" dxfId="391" priority="89">
      <formula>INDIRECT("W"&amp;ROW())="Done"</formula>
    </cfRule>
    <cfRule type="expression" dxfId="390" priority="90">
      <formula>INDIRECT("W"&amp;ROW())="Add"</formula>
    </cfRule>
  </conditionalFormatting>
  <conditionalFormatting sqref="D109:D110">
    <cfRule type="expression" dxfId="389" priority="87">
      <formula>INDIRECT("R"&amp;ROW())="Done"</formula>
    </cfRule>
    <cfRule type="expression" dxfId="388" priority="88">
      <formula>INDIRECT("R"&amp;ROW())="Add"</formula>
    </cfRule>
  </conditionalFormatting>
  <conditionalFormatting sqref="F107:F108">
    <cfRule type="expression" dxfId="387" priority="85">
      <formula>INDIRECT("S"&amp;ROW())="Done"</formula>
    </cfRule>
    <cfRule type="expression" dxfId="386" priority="86">
      <formula>INDIRECT("S"&amp;ROW())="Add"</formula>
    </cfRule>
  </conditionalFormatting>
  <conditionalFormatting sqref="H107:H108">
    <cfRule type="expression" dxfId="385" priority="83">
      <formula>INDIRECT("T"&amp;ROW())="Done"</formula>
    </cfRule>
    <cfRule type="expression" dxfId="384" priority="84">
      <formula>INDIRECT("T"&amp;ROW())="Add"</formula>
    </cfRule>
  </conditionalFormatting>
  <conditionalFormatting sqref="J107:J108">
    <cfRule type="expression" dxfId="383" priority="81">
      <formula>INDIRECT("U"&amp;ROW())="Done"</formula>
    </cfRule>
    <cfRule type="expression" dxfId="382" priority="82">
      <formula>INDIRECT("U"&amp;ROW())="Add"</formula>
    </cfRule>
  </conditionalFormatting>
  <conditionalFormatting sqref="L107:L108">
    <cfRule type="expression" dxfId="381" priority="79">
      <formula>INDIRECT("V"&amp;ROW())="Done"</formula>
    </cfRule>
    <cfRule type="expression" dxfId="380" priority="80">
      <formula>INDIRECT("V"&amp;ROW())="Add"</formula>
    </cfRule>
  </conditionalFormatting>
  <conditionalFormatting sqref="N107:N108">
    <cfRule type="expression" dxfId="379" priority="77">
      <formula>INDIRECT("W"&amp;ROW())="Done"</formula>
    </cfRule>
    <cfRule type="expression" dxfId="378" priority="78">
      <formula>INDIRECT("W"&amp;ROW())="Add"</formula>
    </cfRule>
  </conditionalFormatting>
  <conditionalFormatting sqref="D107:D108">
    <cfRule type="expression" dxfId="377" priority="75">
      <formula>INDIRECT("R"&amp;ROW())="Done"</formula>
    </cfRule>
    <cfRule type="expression" dxfId="376" priority="76">
      <formula>INDIRECT("R"&amp;ROW())="Add"</formula>
    </cfRule>
  </conditionalFormatting>
  <conditionalFormatting sqref="F19:F20">
    <cfRule type="expression" dxfId="375" priority="73">
      <formula>INDIRECT("S"&amp;ROW())="Done"</formula>
    </cfRule>
    <cfRule type="expression" dxfId="374" priority="74">
      <formula>INDIRECT("S"&amp;ROW())="Add"</formula>
    </cfRule>
  </conditionalFormatting>
  <conditionalFormatting sqref="H19:H20">
    <cfRule type="expression" dxfId="373" priority="71">
      <formula>INDIRECT("T"&amp;ROW())="Done"</formula>
    </cfRule>
    <cfRule type="expression" dxfId="372" priority="72">
      <formula>INDIRECT("T"&amp;ROW())="Add"</formula>
    </cfRule>
  </conditionalFormatting>
  <conditionalFormatting sqref="J19:J20">
    <cfRule type="expression" dxfId="371" priority="69">
      <formula>INDIRECT("U"&amp;ROW())="Done"</formula>
    </cfRule>
    <cfRule type="expression" dxfId="370" priority="70">
      <formula>INDIRECT("U"&amp;ROW())="Add"</formula>
    </cfRule>
  </conditionalFormatting>
  <conditionalFormatting sqref="L19:L20">
    <cfRule type="expression" dxfId="369" priority="67">
      <formula>INDIRECT("V"&amp;ROW())="Done"</formula>
    </cfRule>
    <cfRule type="expression" dxfId="368" priority="68">
      <formula>INDIRECT("V"&amp;ROW())="Add"</formula>
    </cfRule>
  </conditionalFormatting>
  <conditionalFormatting sqref="N19:N20">
    <cfRule type="expression" dxfId="367" priority="65">
      <formula>INDIRECT("W"&amp;ROW())="Done"</formula>
    </cfRule>
    <cfRule type="expression" dxfId="366" priority="66">
      <formula>INDIRECT("W"&amp;ROW())="Add"</formula>
    </cfRule>
  </conditionalFormatting>
  <conditionalFormatting sqref="D19:D20">
    <cfRule type="expression" dxfId="365" priority="63">
      <formula>INDIRECT("R"&amp;ROW())="Done"</formula>
    </cfRule>
    <cfRule type="expression" dxfId="364" priority="64">
      <formula>INDIRECT("R"&amp;ROW())="Add"</formula>
    </cfRule>
  </conditionalFormatting>
  <conditionalFormatting sqref="D39:D40">
    <cfRule type="expression" dxfId="363" priority="61">
      <formula>INDIRECT("R"&amp;ROW())="Done"</formula>
    </cfRule>
    <cfRule type="expression" dxfId="362" priority="62">
      <formula>INDIRECT("R"&amp;ROW())="Add"</formula>
    </cfRule>
  </conditionalFormatting>
  <conditionalFormatting sqref="F39:F40">
    <cfRule type="expression" dxfId="361" priority="59">
      <formula>INDIRECT("S"&amp;ROW())="Done"</formula>
    </cfRule>
    <cfRule type="expression" dxfId="360" priority="60">
      <formula>INDIRECT("S"&amp;ROW())="Add"</formula>
    </cfRule>
  </conditionalFormatting>
  <conditionalFormatting sqref="H39:H40">
    <cfRule type="expression" dxfId="359" priority="57">
      <formula>INDIRECT("T"&amp;ROW())="Done"</formula>
    </cfRule>
    <cfRule type="expression" dxfId="358" priority="58">
      <formula>INDIRECT("T"&amp;ROW())="Add"</formula>
    </cfRule>
  </conditionalFormatting>
  <conditionalFormatting sqref="J39:J40">
    <cfRule type="expression" dxfId="357" priority="55">
      <formula>INDIRECT("U"&amp;ROW())="Done"</formula>
    </cfRule>
    <cfRule type="expression" dxfId="356" priority="56">
      <formula>INDIRECT("U"&amp;ROW())="Add"</formula>
    </cfRule>
  </conditionalFormatting>
  <conditionalFormatting sqref="L39:L40">
    <cfRule type="expression" dxfId="355" priority="53">
      <formula>INDIRECT("V"&amp;ROW())="Done"</formula>
    </cfRule>
    <cfRule type="expression" dxfId="354" priority="54">
      <formula>INDIRECT("V"&amp;ROW())="Add"</formula>
    </cfRule>
  </conditionalFormatting>
  <conditionalFormatting sqref="N39:N40">
    <cfRule type="expression" dxfId="353" priority="51">
      <formula>INDIRECT("W"&amp;ROW())="Done"</formula>
    </cfRule>
    <cfRule type="expression" dxfId="352" priority="52">
      <formula>INDIRECT("W"&amp;ROW())="Add"</formula>
    </cfRule>
  </conditionalFormatting>
  <conditionalFormatting sqref="D58:D59">
    <cfRule type="expression" dxfId="351" priority="49">
      <formula>INDIRECT("R"&amp;ROW())="Done"</formula>
    </cfRule>
    <cfRule type="expression" dxfId="350" priority="50">
      <formula>INDIRECT("R"&amp;ROW())="Add"</formula>
    </cfRule>
  </conditionalFormatting>
  <conditionalFormatting sqref="F58:F59">
    <cfRule type="expression" dxfId="349" priority="47">
      <formula>INDIRECT("S"&amp;ROW())="Done"</formula>
    </cfRule>
    <cfRule type="expression" dxfId="348" priority="48">
      <formula>INDIRECT("S"&amp;ROW())="Add"</formula>
    </cfRule>
  </conditionalFormatting>
  <conditionalFormatting sqref="H58:H59">
    <cfRule type="expression" dxfId="347" priority="45">
      <formula>INDIRECT("T"&amp;ROW())="Done"</formula>
    </cfRule>
    <cfRule type="expression" dxfId="346" priority="46">
      <formula>INDIRECT("T"&amp;ROW())="Add"</formula>
    </cfRule>
  </conditionalFormatting>
  <conditionalFormatting sqref="J58:J59">
    <cfRule type="expression" dxfId="345" priority="43">
      <formula>INDIRECT("U"&amp;ROW())="Done"</formula>
    </cfRule>
    <cfRule type="expression" dxfId="344" priority="44">
      <formula>INDIRECT("U"&amp;ROW())="Add"</formula>
    </cfRule>
  </conditionalFormatting>
  <conditionalFormatting sqref="L58:L59">
    <cfRule type="expression" dxfId="343" priority="41">
      <formula>INDIRECT("V"&amp;ROW())="Done"</formula>
    </cfRule>
    <cfRule type="expression" dxfId="342" priority="42">
      <formula>INDIRECT("V"&amp;ROW())="Add"</formula>
    </cfRule>
  </conditionalFormatting>
  <conditionalFormatting sqref="N58:N59">
    <cfRule type="expression" dxfId="341" priority="39">
      <formula>INDIRECT("W"&amp;ROW())="Done"</formula>
    </cfRule>
    <cfRule type="expression" dxfId="340" priority="40">
      <formula>INDIRECT("W"&amp;ROW())="Add"</formula>
    </cfRule>
  </conditionalFormatting>
  <conditionalFormatting sqref="D77:D78">
    <cfRule type="expression" dxfId="339" priority="37">
      <formula>INDIRECT("R"&amp;ROW())="Done"</formula>
    </cfRule>
    <cfRule type="expression" dxfId="338" priority="38">
      <formula>INDIRECT("R"&amp;ROW())="Add"</formula>
    </cfRule>
  </conditionalFormatting>
  <conditionalFormatting sqref="F77:F78">
    <cfRule type="expression" dxfId="337" priority="35">
      <formula>INDIRECT("S"&amp;ROW())="Done"</formula>
    </cfRule>
    <cfRule type="expression" dxfId="336" priority="36">
      <formula>INDIRECT("S"&amp;ROW())="Add"</formula>
    </cfRule>
  </conditionalFormatting>
  <conditionalFormatting sqref="H77:H78">
    <cfRule type="expression" dxfId="335" priority="33">
      <formula>INDIRECT("T"&amp;ROW())="Done"</formula>
    </cfRule>
    <cfRule type="expression" dxfId="334" priority="34">
      <formula>INDIRECT("T"&amp;ROW())="Add"</formula>
    </cfRule>
  </conditionalFormatting>
  <conditionalFormatting sqref="J77:J78">
    <cfRule type="expression" dxfId="333" priority="31">
      <formula>INDIRECT("U"&amp;ROW())="Done"</formula>
    </cfRule>
    <cfRule type="expression" dxfId="332" priority="32">
      <formula>INDIRECT("U"&amp;ROW())="Add"</formula>
    </cfRule>
  </conditionalFormatting>
  <conditionalFormatting sqref="L77:L78">
    <cfRule type="expression" dxfId="331" priority="29">
      <formula>INDIRECT("V"&amp;ROW())="Done"</formula>
    </cfRule>
    <cfRule type="expression" dxfId="330" priority="30">
      <formula>INDIRECT("V"&amp;ROW())="Add"</formula>
    </cfRule>
  </conditionalFormatting>
  <conditionalFormatting sqref="N77:N78">
    <cfRule type="expression" dxfId="329" priority="27">
      <formula>INDIRECT("W"&amp;ROW())="Done"</formula>
    </cfRule>
    <cfRule type="expression" dxfId="328" priority="28">
      <formula>INDIRECT("W"&amp;ROW())="Add"</formula>
    </cfRule>
  </conditionalFormatting>
  <conditionalFormatting sqref="F96:F97">
    <cfRule type="expression" dxfId="327" priority="25">
      <formula>INDIRECT("S"&amp;ROW())="Done"</formula>
    </cfRule>
    <cfRule type="expression" dxfId="326" priority="26">
      <formula>INDIRECT("S"&amp;ROW())="Add"</formula>
    </cfRule>
  </conditionalFormatting>
  <conditionalFormatting sqref="H96:H97">
    <cfRule type="expression" dxfId="325" priority="23">
      <formula>INDIRECT("T"&amp;ROW())="Done"</formula>
    </cfRule>
    <cfRule type="expression" dxfId="324" priority="24">
      <formula>INDIRECT("T"&amp;ROW())="Add"</formula>
    </cfRule>
  </conditionalFormatting>
  <conditionalFormatting sqref="J96:J97">
    <cfRule type="expression" dxfId="323" priority="21">
      <formula>INDIRECT("U"&amp;ROW())="Done"</formula>
    </cfRule>
    <cfRule type="expression" dxfId="322" priority="22">
      <formula>INDIRECT("U"&amp;ROW())="Add"</formula>
    </cfRule>
  </conditionalFormatting>
  <conditionalFormatting sqref="L96:L97">
    <cfRule type="expression" dxfId="321" priority="19">
      <formula>INDIRECT("V"&amp;ROW())="Done"</formula>
    </cfRule>
    <cfRule type="expression" dxfId="320" priority="20">
      <formula>INDIRECT("V"&amp;ROW())="Add"</formula>
    </cfRule>
  </conditionalFormatting>
  <conditionalFormatting sqref="N96:N97">
    <cfRule type="expression" dxfId="319" priority="17">
      <formula>INDIRECT("W"&amp;ROW())="Done"</formula>
    </cfRule>
    <cfRule type="expression" dxfId="318" priority="18">
      <formula>INDIRECT("W"&amp;ROW())="Add"</formula>
    </cfRule>
  </conditionalFormatting>
  <conditionalFormatting sqref="D96:D97">
    <cfRule type="expression" dxfId="317" priority="15">
      <formula>INDIRECT("R"&amp;ROW())="Done"</formula>
    </cfRule>
    <cfRule type="expression" dxfId="316" priority="16">
      <formula>INDIRECT("R"&amp;ROW())="Add"</formula>
    </cfRule>
  </conditionalFormatting>
  <conditionalFormatting sqref="F115:F116">
    <cfRule type="expression" dxfId="315" priority="13">
      <formula>INDIRECT("S"&amp;ROW())="Done"</formula>
    </cfRule>
    <cfRule type="expression" dxfId="314" priority="14">
      <formula>INDIRECT("S"&amp;ROW())="Add"</formula>
    </cfRule>
  </conditionalFormatting>
  <conditionalFormatting sqref="H115:H116">
    <cfRule type="expression" dxfId="313" priority="11">
      <formula>INDIRECT("T"&amp;ROW())="Done"</formula>
    </cfRule>
    <cfRule type="expression" dxfId="312" priority="12">
      <formula>INDIRECT("T"&amp;ROW())="Add"</formula>
    </cfRule>
  </conditionalFormatting>
  <conditionalFormatting sqref="J115:J116">
    <cfRule type="expression" dxfId="311" priority="9">
      <formula>INDIRECT("U"&amp;ROW())="Done"</formula>
    </cfRule>
    <cfRule type="expression" dxfId="310" priority="10">
      <formula>INDIRECT("U"&amp;ROW())="Add"</formula>
    </cfRule>
  </conditionalFormatting>
  <conditionalFormatting sqref="L115:L116">
    <cfRule type="expression" dxfId="309" priority="7">
      <formula>INDIRECT("V"&amp;ROW())="Done"</formula>
    </cfRule>
    <cfRule type="expression" dxfId="308" priority="8">
      <formula>INDIRECT("V"&amp;ROW())="Add"</formula>
    </cfRule>
  </conditionalFormatting>
  <conditionalFormatting sqref="N115:N116">
    <cfRule type="expression" dxfId="307" priority="5">
      <formula>INDIRECT("W"&amp;ROW())="Done"</formula>
    </cfRule>
    <cfRule type="expression" dxfId="306" priority="6">
      <formula>INDIRECT("W"&amp;ROW())="Add"</formula>
    </cfRule>
  </conditionalFormatting>
  <conditionalFormatting sqref="D115:D116">
    <cfRule type="expression" dxfId="305" priority="3">
      <formula>INDIRECT("R"&amp;ROW())="Done"</formula>
    </cfRule>
    <cfRule type="expression" dxfId="304" priority="4">
      <formula>INDIRECT("R"&amp;ROW())="Add"</formula>
    </cfRule>
  </conditionalFormatting>
  <conditionalFormatting sqref="N79">
    <cfRule type="expression" dxfId="303" priority="1">
      <formula>INDIRECT("V"&amp;ROW())="Done"</formula>
    </cfRule>
    <cfRule type="expression" dxfId="302" priority="2">
      <formula>INDIRECT("V"&amp;ROW())="Add"</formula>
    </cfRule>
  </conditionalFormatting>
  <dataValidations count="1">
    <dataValidation type="decimal" operator="greaterThan" allowBlank="1" showInputMessage="1" showErrorMessage="1" sqref="F8:F22 D27:D30 D35:D41 D46:D49 D54:D60 D65:D68 D73:D79 D84:D87 F84:F98 D103:D106 H8:H22 J8:J22 L8:L22 N8:N22 F27:F41 H27:H41 J27:J41 L27:L41 N27:N41 F46:F60 H46:H60 J46:J60 L46:L60 N46:N60 F65:F79 H65:H79 J65:J79 L65:L79 N65:N79 D98 D92:D95 N84:N98 L84:L98 J84:J98 H84:H98 D117 D111:D114 N103:N117 L103:L117 J103:J117 H103:H117 F103:F117" xr:uid="{00000000-0002-0000-1400-000000000000}">
      <formula1>0</formula1>
    </dataValidation>
  </dataValidations>
  <pageMargins left="0.70866141732283472" right="0.70866141732283472" top="0.35433070866141736" bottom="0.74803149606299213" header="0.11811023622047245" footer="0.31496062992125984"/>
  <pageSetup paperSize="8" scale="99" fitToHeight="10" orientation="landscape" r:id="rId1"/>
  <headerFooter>
    <oddHeader>&amp;L&amp;"HelveticaNeueLT Std,Regular"&amp;8&amp;K00-030Faithorn Farrell Timms LLP&amp;R&amp;"HelveticaNeueLT Std,Regular"&amp;8&amp;K00-032Document 3 - Tender Submission</oddHeader>
    <oddFooter>&amp;L&amp;"HelveticaNeueLT Std,Regular"&amp;8&amp;K00-030Section H - &amp;R&amp;"HelveticaNeueLT Std,Regular"&amp;8&amp;K00-030Page &amp;P</oddFooter>
  </headerFooter>
  <rowBreaks count="1" manualBreakCount="1">
    <brk id="6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24"/>
  <sheetViews>
    <sheetView showGridLines="0" zoomScaleNormal="100" workbookViewId="0">
      <pane ySplit="5" topLeftCell="A6" activePane="bottomLeft" state="frozen"/>
      <selection pane="bottomLeft"/>
    </sheetView>
  </sheetViews>
  <sheetFormatPr defaultColWidth="10.26953125" defaultRowHeight="12.5"/>
  <cols>
    <col min="1" max="1" width="7.7265625" style="434" customWidth="1"/>
    <col min="2" max="2" width="9.81640625" style="434" customWidth="1"/>
    <col min="3" max="3" width="37.7265625" style="434" customWidth="1"/>
    <col min="4" max="4" width="19.1796875" style="434" customWidth="1"/>
    <col min="5" max="5" width="13.26953125" style="434" customWidth="1"/>
    <col min="6" max="6" width="42.26953125" style="434" customWidth="1"/>
    <col min="7" max="7" width="12.453125" style="434" customWidth="1"/>
    <col min="8" max="8" width="18.26953125" style="438" customWidth="1"/>
    <col min="9" max="9" width="15.54296875" style="434" customWidth="1"/>
    <col min="10" max="10" width="19.453125" style="434" customWidth="1"/>
    <col min="11" max="13" width="10.26953125" style="434" customWidth="1"/>
    <col min="14" max="16384" width="10.26953125" style="434"/>
  </cols>
  <sheetData>
    <row r="1" spans="1:15" s="436" customFormat="1" ht="18">
      <c r="A1" s="432"/>
      <c r="B1" s="433" t="s">
        <v>1069</v>
      </c>
      <c r="H1" s="446"/>
    </row>
    <row r="2" spans="1:15" ht="17.25" customHeight="1"/>
    <row r="3" spans="1:15" ht="64.5" customHeight="1">
      <c r="A3" s="665" t="s">
        <v>1070</v>
      </c>
      <c r="B3" s="665"/>
      <c r="C3" s="665"/>
      <c r="D3" s="665"/>
      <c r="E3" s="665"/>
      <c r="F3" s="665"/>
      <c r="G3" s="665"/>
      <c r="H3" s="665"/>
      <c r="I3" s="361"/>
      <c r="M3" s="437"/>
    </row>
    <row r="4" spans="1:15" ht="13" thickBot="1">
      <c r="A4" s="438"/>
      <c r="B4" s="438"/>
      <c r="C4" s="438"/>
      <c r="D4" s="438"/>
      <c r="E4" s="438"/>
      <c r="F4" s="438"/>
      <c r="G4" s="438"/>
      <c r="I4" s="438"/>
      <c r="J4" s="438"/>
      <c r="K4" s="438"/>
      <c r="L4" s="438"/>
      <c r="M4" s="438"/>
      <c r="N4" s="438"/>
      <c r="O4" s="438"/>
    </row>
    <row r="5" spans="1:15" s="440" customFormat="1" ht="26.5" thickBot="1">
      <c r="A5" s="362" t="s">
        <v>298</v>
      </c>
      <c r="B5" s="363" t="s">
        <v>1071</v>
      </c>
      <c r="C5" s="362" t="s">
        <v>1072</v>
      </c>
      <c r="D5" s="362" t="s">
        <v>1073</v>
      </c>
      <c r="E5" s="362" t="s">
        <v>1074</v>
      </c>
      <c r="F5" s="363" t="s">
        <v>1075</v>
      </c>
      <c r="G5" s="364" t="s">
        <v>173</v>
      </c>
      <c r="H5" s="365" t="s">
        <v>2</v>
      </c>
      <c r="I5" s="404" t="s">
        <v>2186</v>
      </c>
      <c r="J5" s="405" t="s">
        <v>3</v>
      </c>
      <c r="K5" s="439"/>
      <c r="L5" s="439"/>
      <c r="M5" s="439"/>
      <c r="N5" s="439"/>
    </row>
    <row r="6" spans="1:15" ht="15" customHeight="1">
      <c r="A6" s="366" t="s">
        <v>1076</v>
      </c>
      <c r="B6" s="367" t="s">
        <v>1077</v>
      </c>
      <c r="C6" s="366" t="s">
        <v>1078</v>
      </c>
      <c r="D6" s="366" t="s">
        <v>1079</v>
      </c>
      <c r="E6" s="366" t="s">
        <v>1080</v>
      </c>
      <c r="F6" s="366"/>
      <c r="G6" s="368" t="s">
        <v>871</v>
      </c>
      <c r="H6" s="500">
        <v>13.5</v>
      </c>
      <c r="I6" s="406">
        <v>1</v>
      </c>
      <c r="J6" s="441">
        <f>TBL_SoR_Decs14[[#This Row],[Rate]]*TBL_SoR_Decs14[[#This Row],[Multiplier]]</f>
        <v>13.5</v>
      </c>
      <c r="K6" s="438"/>
      <c r="L6" s="438"/>
      <c r="M6" s="438"/>
      <c r="N6" s="438"/>
    </row>
    <row r="7" spans="1:15" ht="15" customHeight="1">
      <c r="A7" s="366" t="s">
        <v>1081</v>
      </c>
      <c r="B7" s="367" t="s">
        <v>1077</v>
      </c>
      <c r="C7" s="366" t="s">
        <v>1078</v>
      </c>
      <c r="D7" s="366" t="s">
        <v>1082</v>
      </c>
      <c r="E7" s="366" t="s">
        <v>1080</v>
      </c>
      <c r="F7" s="366"/>
      <c r="G7" s="368" t="s">
        <v>871</v>
      </c>
      <c r="H7" s="500">
        <v>13.5</v>
      </c>
      <c r="I7" s="406">
        <v>1</v>
      </c>
      <c r="J7" s="441">
        <f>TBL_SoR_Decs14[[#This Row],[Rate]]*TBL_SoR_Decs14[[#This Row],[Multiplier]]</f>
        <v>13.5</v>
      </c>
      <c r="K7" s="438"/>
      <c r="L7" s="438"/>
      <c r="M7" s="438"/>
      <c r="N7" s="438"/>
    </row>
    <row r="8" spans="1:15" ht="15" customHeight="1">
      <c r="A8" s="366" t="s">
        <v>1083</v>
      </c>
      <c r="B8" s="367" t="s">
        <v>1077</v>
      </c>
      <c r="C8" s="366" t="s">
        <v>1078</v>
      </c>
      <c r="D8" s="366" t="s">
        <v>1082</v>
      </c>
      <c r="E8" s="366" t="s">
        <v>1084</v>
      </c>
      <c r="F8" s="366"/>
      <c r="G8" s="368" t="s">
        <v>871</v>
      </c>
      <c r="H8" s="500">
        <v>11.7</v>
      </c>
      <c r="I8" s="406">
        <v>1</v>
      </c>
      <c r="J8" s="441">
        <f>TBL_SoR_Decs14[[#This Row],[Rate]]*TBL_SoR_Decs14[[#This Row],[Multiplier]]</f>
        <v>11.7</v>
      </c>
      <c r="K8" s="438"/>
      <c r="L8" s="438"/>
      <c r="M8" s="438"/>
      <c r="N8" s="438"/>
    </row>
    <row r="9" spans="1:15" ht="15" customHeight="1">
      <c r="A9" s="366" t="s">
        <v>1085</v>
      </c>
      <c r="B9" s="367" t="s">
        <v>1077</v>
      </c>
      <c r="C9" s="366" t="s">
        <v>1086</v>
      </c>
      <c r="D9" s="366" t="s">
        <v>1087</v>
      </c>
      <c r="E9" s="366" t="s">
        <v>1080</v>
      </c>
      <c r="F9" s="366"/>
      <c r="G9" s="368" t="s">
        <v>871</v>
      </c>
      <c r="H9" s="500">
        <v>9.89</v>
      </c>
      <c r="I9" s="406">
        <v>1</v>
      </c>
      <c r="J9" s="441">
        <f>TBL_SoR_Decs14[[#This Row],[Rate]]*TBL_SoR_Decs14[[#This Row],[Multiplier]]</f>
        <v>9.89</v>
      </c>
      <c r="K9" s="438"/>
      <c r="L9" s="438"/>
      <c r="M9" s="438"/>
      <c r="N9" s="438"/>
    </row>
    <row r="10" spans="1:15" ht="15" customHeight="1">
      <c r="A10" s="366" t="s">
        <v>1088</v>
      </c>
      <c r="B10" s="366" t="s">
        <v>1077</v>
      </c>
      <c r="C10" s="366" t="s">
        <v>1089</v>
      </c>
      <c r="D10" s="366" t="s">
        <v>1090</v>
      </c>
      <c r="E10" s="366" t="s">
        <v>1080</v>
      </c>
      <c r="F10" s="366"/>
      <c r="G10" s="368" t="s">
        <v>871</v>
      </c>
      <c r="H10" s="500">
        <v>15.3</v>
      </c>
      <c r="I10" s="406">
        <v>1</v>
      </c>
      <c r="J10" s="441">
        <f>TBL_SoR_Decs14[[#This Row],[Rate]]*TBL_SoR_Decs14[[#This Row],[Multiplier]]</f>
        <v>15.3</v>
      </c>
      <c r="K10" s="437"/>
      <c r="L10" s="437"/>
      <c r="M10" s="437"/>
      <c r="N10" s="438"/>
    </row>
    <row r="11" spans="1:15" ht="15" customHeight="1">
      <c r="A11" s="366" t="s">
        <v>1091</v>
      </c>
      <c r="B11" s="366" t="s">
        <v>1077</v>
      </c>
      <c r="C11" s="366" t="s">
        <v>1089</v>
      </c>
      <c r="D11" s="366" t="s">
        <v>1092</v>
      </c>
      <c r="E11" s="366" t="s">
        <v>1080</v>
      </c>
      <c r="F11" s="366"/>
      <c r="G11" s="368" t="s">
        <v>871</v>
      </c>
      <c r="H11" s="500">
        <v>20.7</v>
      </c>
      <c r="I11" s="406">
        <v>1</v>
      </c>
      <c r="J11" s="441">
        <f>TBL_SoR_Decs14[[#This Row],[Rate]]*TBL_SoR_Decs14[[#This Row],[Multiplier]]</f>
        <v>20.7</v>
      </c>
      <c r="K11" s="438"/>
      <c r="L11" s="438"/>
      <c r="M11" s="438"/>
      <c r="N11" s="438"/>
    </row>
    <row r="12" spans="1:15" ht="15" customHeight="1">
      <c r="A12" s="366" t="s">
        <v>1093</v>
      </c>
      <c r="B12" s="366" t="s">
        <v>1077</v>
      </c>
      <c r="C12" s="366" t="s">
        <v>1089</v>
      </c>
      <c r="D12" s="366" t="s">
        <v>1094</v>
      </c>
      <c r="E12" s="366" t="s">
        <v>1080</v>
      </c>
      <c r="F12" s="366"/>
      <c r="G12" s="368" t="s">
        <v>871</v>
      </c>
      <c r="H12" s="500">
        <v>27.01</v>
      </c>
      <c r="I12" s="406">
        <v>1</v>
      </c>
      <c r="J12" s="441">
        <f>TBL_SoR_Decs14[[#This Row],[Rate]]*TBL_SoR_Decs14[[#This Row],[Multiplier]]</f>
        <v>27.01</v>
      </c>
      <c r="K12" s="438"/>
      <c r="L12" s="438"/>
      <c r="M12" s="438"/>
      <c r="N12" s="438"/>
    </row>
    <row r="13" spans="1:15" ht="15" customHeight="1">
      <c r="A13" s="366" t="s">
        <v>1095</v>
      </c>
      <c r="B13" s="366" t="s">
        <v>1077</v>
      </c>
      <c r="C13" s="366" t="s">
        <v>1089</v>
      </c>
      <c r="D13" s="366" t="s">
        <v>1096</v>
      </c>
      <c r="E13" s="366" t="s">
        <v>1080</v>
      </c>
      <c r="F13" s="366"/>
      <c r="G13" s="368" t="s">
        <v>871</v>
      </c>
      <c r="H13" s="500">
        <v>27.01</v>
      </c>
      <c r="I13" s="406">
        <v>1</v>
      </c>
      <c r="J13" s="441">
        <f>TBL_SoR_Decs14[[#This Row],[Rate]]*TBL_SoR_Decs14[[#This Row],[Multiplier]]</f>
        <v>27.01</v>
      </c>
      <c r="K13" s="438"/>
      <c r="L13" s="438"/>
      <c r="M13" s="438"/>
      <c r="N13" s="438"/>
    </row>
    <row r="14" spans="1:15" ht="15" customHeight="1">
      <c r="A14" s="366" t="s">
        <v>1097</v>
      </c>
      <c r="B14" s="366" t="s">
        <v>1077</v>
      </c>
      <c r="C14" s="366" t="s">
        <v>1089</v>
      </c>
      <c r="D14" s="366" t="s">
        <v>1098</v>
      </c>
      <c r="E14" s="366" t="s">
        <v>1080</v>
      </c>
      <c r="F14" s="366"/>
      <c r="G14" s="368" t="s">
        <v>871</v>
      </c>
      <c r="H14" s="500">
        <v>20.7</v>
      </c>
      <c r="I14" s="406">
        <v>1</v>
      </c>
      <c r="J14" s="441">
        <f>TBL_SoR_Decs14[[#This Row],[Rate]]*TBL_SoR_Decs14[[#This Row],[Multiplier]]</f>
        <v>20.7</v>
      </c>
      <c r="K14" s="438"/>
      <c r="L14" s="438"/>
      <c r="M14" s="438"/>
      <c r="N14" s="438"/>
    </row>
    <row r="15" spans="1:15" ht="15" customHeight="1">
      <c r="A15" s="366" t="s">
        <v>1099</v>
      </c>
      <c r="B15" s="366" t="s">
        <v>1077</v>
      </c>
      <c r="C15" s="366" t="s">
        <v>1089</v>
      </c>
      <c r="D15" s="366" t="s">
        <v>1098</v>
      </c>
      <c r="E15" s="366" t="s">
        <v>1084</v>
      </c>
      <c r="F15" s="366"/>
      <c r="G15" s="368" t="s">
        <v>871</v>
      </c>
      <c r="H15" s="500">
        <v>18.899999999999999</v>
      </c>
      <c r="I15" s="406">
        <v>1</v>
      </c>
      <c r="J15" s="441">
        <f>TBL_SoR_Decs14[[#This Row],[Rate]]*TBL_SoR_Decs14[[#This Row],[Multiplier]]</f>
        <v>18.899999999999999</v>
      </c>
      <c r="K15" s="438"/>
      <c r="L15" s="438"/>
      <c r="M15" s="438"/>
      <c r="N15" s="438"/>
    </row>
    <row r="16" spans="1:15" ht="15" customHeight="1">
      <c r="A16" s="366" t="s">
        <v>1100</v>
      </c>
      <c r="B16" s="366" t="s">
        <v>1077</v>
      </c>
      <c r="C16" s="366" t="s">
        <v>1089</v>
      </c>
      <c r="D16" s="366" t="s">
        <v>1101</v>
      </c>
      <c r="E16" s="366" t="s">
        <v>1080</v>
      </c>
      <c r="F16" s="366"/>
      <c r="G16" s="368" t="s">
        <v>871</v>
      </c>
      <c r="H16" s="500">
        <v>22.5</v>
      </c>
      <c r="I16" s="406">
        <v>1</v>
      </c>
      <c r="J16" s="441">
        <f>TBL_SoR_Decs14[[#This Row],[Rate]]*TBL_SoR_Decs14[[#This Row],[Multiplier]]</f>
        <v>22.5</v>
      </c>
      <c r="K16" s="438"/>
      <c r="L16" s="438"/>
      <c r="M16" s="438"/>
      <c r="N16" s="438"/>
    </row>
    <row r="17" spans="1:14" ht="15" customHeight="1">
      <c r="A17" s="366" t="s">
        <v>1102</v>
      </c>
      <c r="B17" s="366" t="s">
        <v>1077</v>
      </c>
      <c r="C17" s="366" t="s">
        <v>1089</v>
      </c>
      <c r="D17" s="366" t="s">
        <v>1082</v>
      </c>
      <c r="E17" s="366" t="s">
        <v>1080</v>
      </c>
      <c r="F17" s="366"/>
      <c r="G17" s="368" t="s">
        <v>871</v>
      </c>
      <c r="H17" s="500">
        <v>22.5</v>
      </c>
      <c r="I17" s="406">
        <v>1</v>
      </c>
      <c r="J17" s="441">
        <f>TBL_SoR_Decs14[[#This Row],[Rate]]*TBL_SoR_Decs14[[#This Row],[Multiplier]]</f>
        <v>22.5</v>
      </c>
      <c r="K17" s="438"/>
      <c r="L17" s="438"/>
      <c r="M17" s="438"/>
      <c r="N17" s="438"/>
    </row>
    <row r="18" spans="1:14" ht="15" customHeight="1">
      <c r="A18" s="366" t="s">
        <v>1103</v>
      </c>
      <c r="B18" s="366" t="s">
        <v>1077</v>
      </c>
      <c r="C18" s="366" t="s">
        <v>1089</v>
      </c>
      <c r="D18" s="366" t="s">
        <v>1082</v>
      </c>
      <c r="E18" s="366" t="s">
        <v>1084</v>
      </c>
      <c r="F18" s="366"/>
      <c r="G18" s="368" t="s">
        <v>871</v>
      </c>
      <c r="H18" s="500">
        <v>20.7</v>
      </c>
      <c r="I18" s="406">
        <v>1</v>
      </c>
      <c r="J18" s="441">
        <f>TBL_SoR_Decs14[[#This Row],[Rate]]*TBL_SoR_Decs14[[#This Row],[Multiplier]]</f>
        <v>20.7</v>
      </c>
      <c r="K18" s="438"/>
      <c r="L18" s="438"/>
      <c r="M18" s="438"/>
      <c r="N18" s="438"/>
    </row>
    <row r="19" spans="1:14" ht="15" customHeight="1">
      <c r="A19" s="366" t="s">
        <v>1104</v>
      </c>
      <c r="B19" s="366" t="s">
        <v>1077</v>
      </c>
      <c r="C19" s="366" t="s">
        <v>1105</v>
      </c>
      <c r="D19" s="366" t="s">
        <v>1106</v>
      </c>
      <c r="E19" s="366" t="s">
        <v>1080</v>
      </c>
      <c r="F19" s="366"/>
      <c r="G19" s="368" t="s">
        <v>871</v>
      </c>
      <c r="H19" s="500">
        <v>15.3</v>
      </c>
      <c r="I19" s="406">
        <v>1</v>
      </c>
      <c r="J19" s="441">
        <f>TBL_SoR_Decs14[[#This Row],[Rate]]*TBL_SoR_Decs14[[#This Row],[Multiplier]]</f>
        <v>15.3</v>
      </c>
      <c r="K19" s="438"/>
      <c r="L19" s="438"/>
      <c r="M19" s="437"/>
      <c r="N19" s="438"/>
    </row>
    <row r="20" spans="1:14" ht="15" customHeight="1">
      <c r="A20" s="366" t="s">
        <v>1107</v>
      </c>
      <c r="B20" s="366" t="s">
        <v>1077</v>
      </c>
      <c r="C20" s="366" t="s">
        <v>1105</v>
      </c>
      <c r="D20" s="366" t="s">
        <v>1092</v>
      </c>
      <c r="E20" s="366" t="s">
        <v>1080</v>
      </c>
      <c r="F20" s="366"/>
      <c r="G20" s="368" t="s">
        <v>871</v>
      </c>
      <c r="H20" s="500">
        <v>20.7</v>
      </c>
      <c r="I20" s="406">
        <v>1</v>
      </c>
      <c r="J20" s="441">
        <f>TBL_SoR_Decs14[[#This Row],[Rate]]*TBL_SoR_Decs14[[#This Row],[Multiplier]]</f>
        <v>20.7</v>
      </c>
      <c r="K20" s="438"/>
      <c r="L20" s="438"/>
      <c r="M20" s="438"/>
      <c r="N20" s="438"/>
    </row>
    <row r="21" spans="1:14" ht="15" customHeight="1">
      <c r="A21" s="366" t="s">
        <v>1108</v>
      </c>
      <c r="B21" s="366" t="s">
        <v>1077</v>
      </c>
      <c r="C21" s="366" t="s">
        <v>1105</v>
      </c>
      <c r="D21" s="366" t="s">
        <v>1094</v>
      </c>
      <c r="E21" s="366" t="s">
        <v>1080</v>
      </c>
      <c r="F21" s="366"/>
      <c r="G21" s="368" t="s">
        <v>871</v>
      </c>
      <c r="H21" s="500">
        <v>27.01</v>
      </c>
      <c r="I21" s="406">
        <v>1</v>
      </c>
      <c r="J21" s="441">
        <f>TBL_SoR_Decs14[[#This Row],[Rate]]*TBL_SoR_Decs14[[#This Row],[Multiplier]]</f>
        <v>27.01</v>
      </c>
      <c r="K21" s="438"/>
      <c r="L21" s="438"/>
      <c r="M21" s="438"/>
      <c r="N21" s="438"/>
    </row>
    <row r="22" spans="1:14" ht="15" customHeight="1">
      <c r="A22" s="366" t="s">
        <v>1109</v>
      </c>
      <c r="B22" s="366" t="s">
        <v>1077</v>
      </c>
      <c r="C22" s="366" t="s">
        <v>1105</v>
      </c>
      <c r="D22" s="366" t="s">
        <v>1096</v>
      </c>
      <c r="E22" s="366" t="s">
        <v>1080</v>
      </c>
      <c r="F22" s="366"/>
      <c r="G22" s="368" t="s">
        <v>871</v>
      </c>
      <c r="H22" s="500">
        <v>27.01</v>
      </c>
      <c r="I22" s="406">
        <v>1</v>
      </c>
      <c r="J22" s="441">
        <f>TBL_SoR_Decs14[[#This Row],[Rate]]*TBL_SoR_Decs14[[#This Row],[Multiplier]]</f>
        <v>27.01</v>
      </c>
      <c r="K22" s="438"/>
      <c r="L22" s="438"/>
      <c r="M22" s="438"/>
      <c r="N22" s="438"/>
    </row>
    <row r="23" spans="1:14" ht="15" customHeight="1">
      <c r="A23" s="366" t="s">
        <v>1110</v>
      </c>
      <c r="B23" s="366" t="s">
        <v>1077</v>
      </c>
      <c r="C23" s="366" t="s">
        <v>1105</v>
      </c>
      <c r="D23" s="366" t="s">
        <v>1098</v>
      </c>
      <c r="E23" s="366" t="s">
        <v>1080</v>
      </c>
      <c r="F23" s="366"/>
      <c r="G23" s="368" t="s">
        <v>871</v>
      </c>
      <c r="H23" s="500">
        <v>20.7</v>
      </c>
      <c r="I23" s="406">
        <v>1</v>
      </c>
      <c r="J23" s="441">
        <f>TBL_SoR_Decs14[[#This Row],[Rate]]*TBL_SoR_Decs14[[#This Row],[Multiplier]]</f>
        <v>20.7</v>
      </c>
      <c r="K23" s="438"/>
      <c r="L23" s="438"/>
      <c r="M23" s="438"/>
      <c r="N23" s="438"/>
    </row>
    <row r="24" spans="1:14" ht="15" customHeight="1">
      <c r="A24" s="366" t="s">
        <v>1111</v>
      </c>
      <c r="B24" s="366" t="s">
        <v>1077</v>
      </c>
      <c r="C24" s="366" t="s">
        <v>1105</v>
      </c>
      <c r="D24" s="366" t="s">
        <v>1098</v>
      </c>
      <c r="E24" s="366" t="s">
        <v>1084</v>
      </c>
      <c r="F24" s="366"/>
      <c r="G24" s="368" t="s">
        <v>871</v>
      </c>
      <c r="H24" s="500">
        <v>18.899999999999999</v>
      </c>
      <c r="I24" s="406">
        <v>1</v>
      </c>
      <c r="J24" s="441">
        <f>TBL_SoR_Decs14[[#This Row],[Rate]]*TBL_SoR_Decs14[[#This Row],[Multiplier]]</f>
        <v>18.899999999999999</v>
      </c>
      <c r="K24" s="438"/>
      <c r="L24" s="438"/>
      <c r="M24" s="438"/>
      <c r="N24" s="438"/>
    </row>
    <row r="25" spans="1:14" ht="15" customHeight="1">
      <c r="A25" s="366" t="s">
        <v>1112</v>
      </c>
      <c r="B25" s="366" t="s">
        <v>1077</v>
      </c>
      <c r="C25" s="366" t="s">
        <v>1105</v>
      </c>
      <c r="D25" s="366" t="s">
        <v>1101</v>
      </c>
      <c r="E25" s="366" t="s">
        <v>1080</v>
      </c>
      <c r="F25" s="366"/>
      <c r="G25" s="368" t="s">
        <v>871</v>
      </c>
      <c r="H25" s="500">
        <v>22.5</v>
      </c>
      <c r="I25" s="406">
        <v>1</v>
      </c>
      <c r="J25" s="441">
        <f>TBL_SoR_Decs14[[#This Row],[Rate]]*TBL_SoR_Decs14[[#This Row],[Multiplier]]</f>
        <v>22.5</v>
      </c>
      <c r="K25" s="438"/>
      <c r="L25" s="438"/>
      <c r="M25" s="438"/>
      <c r="N25" s="438"/>
    </row>
    <row r="26" spans="1:14" ht="15" customHeight="1">
      <c r="A26" s="366" t="s">
        <v>1113</v>
      </c>
      <c r="B26" s="366" t="s">
        <v>1077</v>
      </c>
      <c r="C26" s="366" t="s">
        <v>1105</v>
      </c>
      <c r="D26" s="366" t="s">
        <v>1082</v>
      </c>
      <c r="E26" s="366" t="s">
        <v>1080</v>
      </c>
      <c r="F26" s="366"/>
      <c r="G26" s="368" t="s">
        <v>871</v>
      </c>
      <c r="H26" s="500">
        <v>22.5</v>
      </c>
      <c r="I26" s="406">
        <v>1</v>
      </c>
      <c r="J26" s="441">
        <f>TBL_SoR_Decs14[[#This Row],[Rate]]*TBL_SoR_Decs14[[#This Row],[Multiplier]]</f>
        <v>22.5</v>
      </c>
      <c r="K26" s="438"/>
      <c r="L26" s="438"/>
      <c r="M26" s="438"/>
      <c r="N26" s="438"/>
    </row>
    <row r="27" spans="1:14" ht="15" customHeight="1">
      <c r="A27" s="366" t="s">
        <v>1114</v>
      </c>
      <c r="B27" s="366" t="s">
        <v>1077</v>
      </c>
      <c r="C27" s="366" t="s">
        <v>1105</v>
      </c>
      <c r="D27" s="366" t="s">
        <v>1082</v>
      </c>
      <c r="E27" s="366" t="s">
        <v>1084</v>
      </c>
      <c r="F27" s="366"/>
      <c r="G27" s="368" t="s">
        <v>871</v>
      </c>
      <c r="H27" s="500">
        <v>20.7</v>
      </c>
      <c r="I27" s="406">
        <v>1</v>
      </c>
      <c r="J27" s="441">
        <f>TBL_SoR_Decs14[[#This Row],[Rate]]*TBL_SoR_Decs14[[#This Row],[Multiplier]]</f>
        <v>20.7</v>
      </c>
      <c r="K27" s="438"/>
      <c r="L27" s="438"/>
      <c r="M27" s="438"/>
      <c r="N27" s="438"/>
    </row>
    <row r="28" spans="1:14" ht="15" customHeight="1">
      <c r="A28" s="366" t="s">
        <v>1115</v>
      </c>
      <c r="B28" s="367" t="s">
        <v>1077</v>
      </c>
      <c r="C28" s="366" t="s">
        <v>1116</v>
      </c>
      <c r="D28" s="366" t="s">
        <v>1082</v>
      </c>
      <c r="E28" s="366" t="s">
        <v>1080</v>
      </c>
      <c r="F28" s="366"/>
      <c r="G28" s="368" t="s">
        <v>8</v>
      </c>
      <c r="H28" s="500">
        <v>27.01</v>
      </c>
      <c r="I28" s="406">
        <v>1</v>
      </c>
      <c r="J28" s="441">
        <f>TBL_SoR_Decs14[[#This Row],[Rate]]*TBL_SoR_Decs14[[#This Row],[Multiplier]]</f>
        <v>27.01</v>
      </c>
      <c r="K28" s="438"/>
      <c r="L28" s="438"/>
      <c r="M28" s="438"/>
      <c r="N28" s="438"/>
    </row>
    <row r="29" spans="1:14" ht="15" customHeight="1">
      <c r="A29" s="366" t="s">
        <v>1117</v>
      </c>
      <c r="B29" s="367" t="s">
        <v>1077</v>
      </c>
      <c r="C29" s="366" t="s">
        <v>1116</v>
      </c>
      <c r="D29" s="366" t="s">
        <v>1082</v>
      </c>
      <c r="E29" s="366" t="s">
        <v>1084</v>
      </c>
      <c r="F29" s="366"/>
      <c r="G29" s="368" t="s">
        <v>8</v>
      </c>
      <c r="H29" s="500">
        <v>21.6</v>
      </c>
      <c r="I29" s="406">
        <v>1</v>
      </c>
      <c r="J29" s="441">
        <f>TBL_SoR_Decs14[[#This Row],[Rate]]*TBL_SoR_Decs14[[#This Row],[Multiplier]]</f>
        <v>21.6</v>
      </c>
      <c r="K29" s="438"/>
      <c r="L29" s="438"/>
      <c r="M29" s="438"/>
      <c r="N29" s="438"/>
    </row>
    <row r="30" spans="1:14" ht="15" customHeight="1">
      <c r="A30" s="366" t="s">
        <v>1118</v>
      </c>
      <c r="B30" s="367" t="s">
        <v>1077</v>
      </c>
      <c r="C30" s="366" t="s">
        <v>1119</v>
      </c>
      <c r="D30" s="366" t="s">
        <v>1082</v>
      </c>
      <c r="E30" s="366" t="s">
        <v>1080</v>
      </c>
      <c r="F30" s="366"/>
      <c r="G30" s="368" t="s">
        <v>8</v>
      </c>
      <c r="H30" s="500">
        <v>27.01</v>
      </c>
      <c r="I30" s="406">
        <v>1</v>
      </c>
      <c r="J30" s="441">
        <f>TBL_SoR_Decs14[[#This Row],[Rate]]*TBL_SoR_Decs14[[#This Row],[Multiplier]]</f>
        <v>27.01</v>
      </c>
      <c r="K30" s="438"/>
      <c r="L30" s="438"/>
      <c r="M30" s="438"/>
      <c r="N30" s="438"/>
    </row>
    <row r="31" spans="1:14" ht="15" customHeight="1">
      <c r="A31" s="366" t="s">
        <v>1120</v>
      </c>
      <c r="B31" s="367" t="s">
        <v>1077</v>
      </c>
      <c r="C31" s="366" t="s">
        <v>1119</v>
      </c>
      <c r="D31" s="366" t="s">
        <v>1082</v>
      </c>
      <c r="E31" s="366" t="s">
        <v>1084</v>
      </c>
      <c r="F31" s="366"/>
      <c r="G31" s="368" t="s">
        <v>8</v>
      </c>
      <c r="H31" s="500">
        <v>21.6</v>
      </c>
      <c r="I31" s="406">
        <v>1</v>
      </c>
      <c r="J31" s="441">
        <f>TBL_SoR_Decs14[[#This Row],[Rate]]*TBL_SoR_Decs14[[#This Row],[Multiplier]]</f>
        <v>21.6</v>
      </c>
      <c r="K31" s="438"/>
      <c r="L31" s="438"/>
      <c r="M31" s="438"/>
      <c r="N31" s="438"/>
    </row>
    <row r="32" spans="1:14" ht="15" customHeight="1">
      <c r="A32" s="366" t="s">
        <v>1121</v>
      </c>
      <c r="B32" s="367" t="s">
        <v>1077</v>
      </c>
      <c r="C32" s="366" t="s">
        <v>1122</v>
      </c>
      <c r="D32" s="366" t="s">
        <v>1082</v>
      </c>
      <c r="E32" s="366" t="s">
        <v>1080</v>
      </c>
      <c r="F32" s="366"/>
      <c r="G32" s="368" t="s">
        <v>871</v>
      </c>
      <c r="H32" s="500">
        <v>9.89</v>
      </c>
      <c r="I32" s="406">
        <v>1</v>
      </c>
      <c r="J32" s="441">
        <f>TBL_SoR_Decs14[[#This Row],[Rate]]*TBL_SoR_Decs14[[#This Row],[Multiplier]]</f>
        <v>9.89</v>
      </c>
      <c r="K32" s="438"/>
      <c r="L32" s="438"/>
      <c r="M32" s="438"/>
      <c r="N32" s="438"/>
    </row>
    <row r="33" spans="1:14" ht="15" customHeight="1">
      <c r="A33" s="366" t="s">
        <v>1123</v>
      </c>
      <c r="B33" s="367" t="s">
        <v>1077</v>
      </c>
      <c r="C33" s="366" t="s">
        <v>1122</v>
      </c>
      <c r="D33" s="366" t="s">
        <v>1082</v>
      </c>
      <c r="E33" s="366" t="s">
        <v>1084</v>
      </c>
      <c r="F33" s="366"/>
      <c r="G33" s="368" t="s">
        <v>871</v>
      </c>
      <c r="H33" s="500">
        <v>9.01</v>
      </c>
      <c r="I33" s="406">
        <v>1</v>
      </c>
      <c r="J33" s="441">
        <f>TBL_SoR_Decs14[[#This Row],[Rate]]*TBL_SoR_Decs14[[#This Row],[Multiplier]]</f>
        <v>9.01</v>
      </c>
      <c r="K33" s="438"/>
      <c r="L33" s="438"/>
      <c r="M33" s="438"/>
      <c r="N33" s="438"/>
    </row>
    <row r="34" spans="1:14" ht="30" customHeight="1">
      <c r="A34" s="366" t="s">
        <v>1124</v>
      </c>
      <c r="B34" s="366" t="s">
        <v>1077</v>
      </c>
      <c r="C34" s="366" t="s">
        <v>1125</v>
      </c>
      <c r="D34" s="366" t="s">
        <v>1126</v>
      </c>
      <c r="E34" s="366" t="s">
        <v>1080</v>
      </c>
      <c r="F34" s="366" t="s">
        <v>1127</v>
      </c>
      <c r="G34" s="368" t="s">
        <v>1128</v>
      </c>
      <c r="H34" s="500">
        <v>32.4</v>
      </c>
      <c r="I34" s="406">
        <v>1</v>
      </c>
      <c r="J34" s="441">
        <f>TBL_SoR_Decs14[[#This Row],[Rate]]*TBL_SoR_Decs14[[#This Row],[Multiplier]]</f>
        <v>32.4</v>
      </c>
      <c r="K34" s="438"/>
      <c r="L34" s="438"/>
      <c r="M34" s="438"/>
      <c r="N34" s="438"/>
    </row>
    <row r="35" spans="1:14" ht="15" customHeight="1">
      <c r="A35" s="366" t="s">
        <v>1129</v>
      </c>
      <c r="B35" s="366" t="s">
        <v>1077</v>
      </c>
      <c r="C35" s="369" t="s">
        <v>1130</v>
      </c>
      <c r="D35" s="370" t="s">
        <v>1126</v>
      </c>
      <c r="E35" s="370" t="s">
        <v>1080</v>
      </c>
      <c r="F35" s="366"/>
      <c r="G35" s="368" t="s">
        <v>1131</v>
      </c>
      <c r="H35" s="500">
        <v>81.010000000000005</v>
      </c>
      <c r="I35" s="406">
        <v>1</v>
      </c>
      <c r="J35" s="441">
        <f>TBL_SoR_Decs14[[#This Row],[Rate]]*TBL_SoR_Decs14[[#This Row],[Multiplier]]</f>
        <v>81.010000000000005</v>
      </c>
      <c r="K35" s="438"/>
      <c r="L35" s="438"/>
      <c r="M35" s="438"/>
      <c r="N35" s="438"/>
    </row>
    <row r="36" spans="1:14" ht="15" customHeight="1">
      <c r="A36" s="366" t="s">
        <v>1132</v>
      </c>
      <c r="B36" s="367" t="s">
        <v>1077</v>
      </c>
      <c r="C36" s="366" t="s">
        <v>1133</v>
      </c>
      <c r="D36" s="366" t="s">
        <v>1082</v>
      </c>
      <c r="E36" s="366" t="s">
        <v>1080</v>
      </c>
      <c r="F36" s="366"/>
      <c r="G36" s="368" t="s">
        <v>871</v>
      </c>
      <c r="H36" s="500">
        <v>9.89</v>
      </c>
      <c r="I36" s="406">
        <v>1</v>
      </c>
      <c r="J36" s="441">
        <f>TBL_SoR_Decs14[[#This Row],[Rate]]*TBL_SoR_Decs14[[#This Row],[Multiplier]]</f>
        <v>9.89</v>
      </c>
      <c r="K36" s="438"/>
      <c r="L36" s="438"/>
      <c r="M36" s="438"/>
      <c r="N36" s="438"/>
    </row>
    <row r="37" spans="1:14" ht="15" customHeight="1">
      <c r="A37" s="366" t="s">
        <v>1134</v>
      </c>
      <c r="B37" s="367" t="s">
        <v>1077</v>
      </c>
      <c r="C37" s="366" t="s">
        <v>1133</v>
      </c>
      <c r="D37" s="366" t="s">
        <v>1082</v>
      </c>
      <c r="E37" s="366" t="s">
        <v>1084</v>
      </c>
      <c r="F37" s="366"/>
      <c r="G37" s="368" t="s">
        <v>871</v>
      </c>
      <c r="H37" s="500">
        <v>9.01</v>
      </c>
      <c r="I37" s="406">
        <v>1</v>
      </c>
      <c r="J37" s="441">
        <f>TBL_SoR_Decs14[[#This Row],[Rate]]*TBL_SoR_Decs14[[#This Row],[Multiplier]]</f>
        <v>9.01</v>
      </c>
      <c r="K37" s="438"/>
      <c r="L37" s="438"/>
      <c r="M37" s="438"/>
      <c r="N37" s="438"/>
    </row>
    <row r="38" spans="1:14" ht="15" customHeight="1">
      <c r="A38" s="366" t="s">
        <v>1135</v>
      </c>
      <c r="B38" s="367" t="s">
        <v>1077</v>
      </c>
      <c r="C38" s="366" t="s">
        <v>1136</v>
      </c>
      <c r="D38" s="366" t="s">
        <v>1087</v>
      </c>
      <c r="E38" s="366" t="s">
        <v>1080</v>
      </c>
      <c r="F38" s="366"/>
      <c r="G38" s="368" t="s">
        <v>1128</v>
      </c>
      <c r="H38" s="500">
        <v>27.01</v>
      </c>
      <c r="I38" s="406">
        <v>1</v>
      </c>
      <c r="J38" s="441">
        <f>TBL_SoR_Decs14[[#This Row],[Rate]]*TBL_SoR_Decs14[[#This Row],[Multiplier]]</f>
        <v>27.01</v>
      </c>
      <c r="K38" s="438"/>
      <c r="L38" s="438"/>
      <c r="M38" s="438"/>
      <c r="N38" s="438"/>
    </row>
    <row r="39" spans="1:14" ht="15" customHeight="1">
      <c r="A39" s="366" t="s">
        <v>1137</v>
      </c>
      <c r="B39" s="367" t="s">
        <v>1077</v>
      </c>
      <c r="C39" s="366" t="s">
        <v>1136</v>
      </c>
      <c r="D39" s="366" t="s">
        <v>1082</v>
      </c>
      <c r="E39" s="366" t="s">
        <v>1080</v>
      </c>
      <c r="F39" s="366"/>
      <c r="G39" s="368" t="s">
        <v>1128</v>
      </c>
      <c r="H39" s="500">
        <v>27.01</v>
      </c>
      <c r="I39" s="406">
        <v>1</v>
      </c>
      <c r="J39" s="441">
        <f>TBL_SoR_Decs14[[#This Row],[Rate]]*TBL_SoR_Decs14[[#This Row],[Multiplier]]</f>
        <v>27.01</v>
      </c>
      <c r="K39" s="437"/>
      <c r="L39" s="437"/>
      <c r="M39" s="437"/>
      <c r="N39" s="438"/>
    </row>
    <row r="40" spans="1:14" ht="15" customHeight="1">
      <c r="A40" s="366" t="s">
        <v>1138</v>
      </c>
      <c r="B40" s="367" t="s">
        <v>1077</v>
      </c>
      <c r="C40" s="366" t="s">
        <v>1136</v>
      </c>
      <c r="D40" s="366" t="s">
        <v>1082</v>
      </c>
      <c r="E40" s="366" t="s">
        <v>1084</v>
      </c>
      <c r="F40" s="366"/>
      <c r="G40" s="368" t="s">
        <v>1128</v>
      </c>
      <c r="H40" s="500">
        <v>27.01</v>
      </c>
      <c r="I40" s="406">
        <v>1</v>
      </c>
      <c r="J40" s="441">
        <f>TBL_SoR_Decs14[[#This Row],[Rate]]*TBL_SoR_Decs14[[#This Row],[Multiplier]]</f>
        <v>27.01</v>
      </c>
      <c r="K40" s="437"/>
      <c r="L40" s="437"/>
      <c r="M40" s="437"/>
      <c r="N40" s="438"/>
    </row>
    <row r="41" spans="1:14" ht="15" customHeight="1">
      <c r="A41" s="366" t="s">
        <v>1139</v>
      </c>
      <c r="B41" s="367" t="s">
        <v>1077</v>
      </c>
      <c r="C41" s="366" t="s">
        <v>1140</v>
      </c>
      <c r="D41" s="366" t="s">
        <v>1082</v>
      </c>
      <c r="E41" s="366" t="s">
        <v>1080</v>
      </c>
      <c r="F41" s="366"/>
      <c r="G41" s="368" t="s">
        <v>871</v>
      </c>
      <c r="H41" s="500">
        <v>17.100000000000001</v>
      </c>
      <c r="I41" s="406">
        <v>1</v>
      </c>
      <c r="J41" s="441">
        <f>TBL_SoR_Decs14[[#This Row],[Rate]]*TBL_SoR_Decs14[[#This Row],[Multiplier]]</f>
        <v>17.100000000000001</v>
      </c>
      <c r="K41" s="438"/>
      <c r="L41" s="438"/>
      <c r="M41" s="438"/>
      <c r="N41" s="438"/>
    </row>
    <row r="42" spans="1:14" ht="15" customHeight="1">
      <c r="A42" s="366" t="s">
        <v>1141</v>
      </c>
      <c r="B42" s="367" t="s">
        <v>1077</v>
      </c>
      <c r="C42" s="366" t="s">
        <v>1140</v>
      </c>
      <c r="D42" s="366" t="s">
        <v>1082</v>
      </c>
      <c r="E42" s="366" t="s">
        <v>1084</v>
      </c>
      <c r="F42" s="366"/>
      <c r="G42" s="368" t="s">
        <v>871</v>
      </c>
      <c r="H42" s="500">
        <v>15.3</v>
      </c>
      <c r="I42" s="406">
        <v>1</v>
      </c>
      <c r="J42" s="441">
        <f>TBL_SoR_Decs14[[#This Row],[Rate]]*TBL_SoR_Decs14[[#This Row],[Multiplier]]</f>
        <v>15.3</v>
      </c>
      <c r="K42" s="438"/>
      <c r="L42" s="438"/>
      <c r="M42" s="438"/>
      <c r="N42" s="438"/>
    </row>
    <row r="43" spans="1:14" ht="15" customHeight="1">
      <c r="A43" s="366" t="s">
        <v>1142</v>
      </c>
      <c r="B43" s="366" t="s">
        <v>1077</v>
      </c>
      <c r="C43" s="366" t="s">
        <v>1143</v>
      </c>
      <c r="D43" s="366" t="s">
        <v>1144</v>
      </c>
      <c r="E43" s="366" t="s">
        <v>1080</v>
      </c>
      <c r="F43" s="366"/>
      <c r="G43" s="368" t="s">
        <v>8</v>
      </c>
      <c r="H43" s="500">
        <v>13.5</v>
      </c>
      <c r="I43" s="406">
        <v>1</v>
      </c>
      <c r="J43" s="441">
        <f>TBL_SoR_Decs14[[#This Row],[Rate]]*TBL_SoR_Decs14[[#This Row],[Multiplier]]</f>
        <v>13.5</v>
      </c>
      <c r="K43" s="438"/>
      <c r="L43" s="438"/>
      <c r="M43" s="438"/>
      <c r="N43" s="438"/>
    </row>
    <row r="44" spans="1:14" ht="15" customHeight="1">
      <c r="A44" s="366" t="s">
        <v>1145</v>
      </c>
      <c r="B44" s="366" t="s">
        <v>1077</v>
      </c>
      <c r="C44" s="366" t="s">
        <v>1143</v>
      </c>
      <c r="D44" s="366" t="s">
        <v>1146</v>
      </c>
      <c r="E44" s="366" t="s">
        <v>1080</v>
      </c>
      <c r="F44" s="366"/>
      <c r="G44" s="368" t="s">
        <v>8</v>
      </c>
      <c r="H44" s="500">
        <v>11.7</v>
      </c>
      <c r="I44" s="406">
        <v>1</v>
      </c>
      <c r="J44" s="441">
        <f>TBL_SoR_Decs14[[#This Row],[Rate]]*TBL_SoR_Decs14[[#This Row],[Multiplier]]</f>
        <v>11.7</v>
      </c>
      <c r="K44" s="438"/>
      <c r="L44" s="438"/>
      <c r="M44" s="438"/>
      <c r="N44" s="438"/>
    </row>
    <row r="45" spans="1:14" ht="15" customHeight="1">
      <c r="A45" s="366" t="s">
        <v>1147</v>
      </c>
      <c r="B45" s="366" t="s">
        <v>1077</v>
      </c>
      <c r="C45" s="366" t="s">
        <v>1143</v>
      </c>
      <c r="D45" s="366" t="s">
        <v>1148</v>
      </c>
      <c r="E45" s="366" t="s">
        <v>1080</v>
      </c>
      <c r="F45" s="366"/>
      <c r="G45" s="368" t="s">
        <v>8</v>
      </c>
      <c r="H45" s="500">
        <v>11.7</v>
      </c>
      <c r="I45" s="406">
        <v>1</v>
      </c>
      <c r="J45" s="441">
        <f>TBL_SoR_Decs14[[#This Row],[Rate]]*TBL_SoR_Decs14[[#This Row],[Multiplier]]</f>
        <v>11.7</v>
      </c>
      <c r="K45" s="438"/>
      <c r="L45" s="438"/>
      <c r="M45" s="438"/>
      <c r="N45" s="438"/>
    </row>
    <row r="46" spans="1:14" ht="15" customHeight="1">
      <c r="A46" s="366" t="s">
        <v>1149</v>
      </c>
      <c r="B46" s="366" t="s">
        <v>1077</v>
      </c>
      <c r="C46" s="366" t="s">
        <v>1143</v>
      </c>
      <c r="D46" s="366" t="s">
        <v>1087</v>
      </c>
      <c r="E46" s="366" t="s">
        <v>1080</v>
      </c>
      <c r="F46" s="366"/>
      <c r="G46" s="368" t="s">
        <v>8</v>
      </c>
      <c r="H46" s="500">
        <v>9.89</v>
      </c>
      <c r="I46" s="406">
        <v>1</v>
      </c>
      <c r="J46" s="441">
        <f>TBL_SoR_Decs14[[#This Row],[Rate]]*TBL_SoR_Decs14[[#This Row],[Multiplier]]</f>
        <v>9.89</v>
      </c>
      <c r="K46" s="438"/>
      <c r="L46" s="438"/>
      <c r="M46" s="438"/>
      <c r="N46" s="438"/>
    </row>
    <row r="47" spans="1:14" ht="15" customHeight="1">
      <c r="A47" s="366" t="s">
        <v>1150</v>
      </c>
      <c r="B47" s="366" t="s">
        <v>1077</v>
      </c>
      <c r="C47" s="366" t="s">
        <v>1143</v>
      </c>
      <c r="D47" s="366" t="s">
        <v>1151</v>
      </c>
      <c r="E47" s="366" t="s">
        <v>1080</v>
      </c>
      <c r="F47" s="366"/>
      <c r="G47" s="368" t="s">
        <v>8</v>
      </c>
      <c r="H47" s="500">
        <v>9.89</v>
      </c>
      <c r="I47" s="406">
        <v>1</v>
      </c>
      <c r="J47" s="441">
        <f>TBL_SoR_Decs14[[#This Row],[Rate]]*TBL_SoR_Decs14[[#This Row],[Multiplier]]</f>
        <v>9.89</v>
      </c>
      <c r="K47" s="438"/>
      <c r="L47" s="438"/>
      <c r="M47" s="438"/>
      <c r="N47" s="438"/>
    </row>
    <row r="48" spans="1:14" ht="15" customHeight="1">
      <c r="A48" s="366" t="s">
        <v>1152</v>
      </c>
      <c r="B48" s="366" t="s">
        <v>1077</v>
      </c>
      <c r="C48" s="366" t="s">
        <v>1143</v>
      </c>
      <c r="D48" s="366" t="s">
        <v>1153</v>
      </c>
      <c r="E48" s="366" t="s">
        <v>1080</v>
      </c>
      <c r="F48" s="366"/>
      <c r="G48" s="368" t="s">
        <v>8</v>
      </c>
      <c r="H48" s="500">
        <v>15.3</v>
      </c>
      <c r="I48" s="406">
        <v>1</v>
      </c>
      <c r="J48" s="441">
        <f>TBL_SoR_Decs14[[#This Row],[Rate]]*TBL_SoR_Decs14[[#This Row],[Multiplier]]</f>
        <v>15.3</v>
      </c>
      <c r="K48" s="438"/>
      <c r="L48" s="438"/>
      <c r="M48" s="438"/>
      <c r="N48" s="438"/>
    </row>
    <row r="49" spans="1:14" ht="15" customHeight="1">
      <c r="A49" s="366" t="s">
        <v>1154</v>
      </c>
      <c r="B49" s="366" t="s">
        <v>1077</v>
      </c>
      <c r="C49" s="366" t="s">
        <v>1143</v>
      </c>
      <c r="D49" s="366" t="s">
        <v>1155</v>
      </c>
      <c r="E49" s="366" t="s">
        <v>1080</v>
      </c>
      <c r="F49" s="366"/>
      <c r="G49" s="368" t="s">
        <v>8</v>
      </c>
      <c r="H49" s="500">
        <v>17.100000000000001</v>
      </c>
      <c r="I49" s="406">
        <v>1</v>
      </c>
      <c r="J49" s="441">
        <f>TBL_SoR_Decs14[[#This Row],[Rate]]*TBL_SoR_Decs14[[#This Row],[Multiplier]]</f>
        <v>17.100000000000001</v>
      </c>
      <c r="K49" s="438"/>
      <c r="L49" s="438"/>
      <c r="M49" s="438"/>
      <c r="N49" s="438"/>
    </row>
    <row r="50" spans="1:14" ht="15" customHeight="1">
      <c r="A50" s="366" t="s">
        <v>1156</v>
      </c>
      <c r="B50" s="366" t="s">
        <v>1077</v>
      </c>
      <c r="C50" s="366" t="s">
        <v>1143</v>
      </c>
      <c r="D50" s="366" t="s">
        <v>1082</v>
      </c>
      <c r="E50" s="366" t="s">
        <v>1080</v>
      </c>
      <c r="F50" s="366"/>
      <c r="G50" s="368" t="s">
        <v>8</v>
      </c>
      <c r="H50" s="500">
        <v>21.6</v>
      </c>
      <c r="I50" s="406">
        <v>1</v>
      </c>
      <c r="J50" s="441">
        <f>TBL_SoR_Decs14[[#This Row],[Rate]]*TBL_SoR_Decs14[[#This Row],[Multiplier]]</f>
        <v>21.6</v>
      </c>
      <c r="K50" s="438"/>
      <c r="L50" s="438"/>
      <c r="M50" s="438"/>
      <c r="N50" s="438"/>
    </row>
    <row r="51" spans="1:14" ht="15" customHeight="1">
      <c r="A51" s="366" t="s">
        <v>1157</v>
      </c>
      <c r="B51" s="366" t="s">
        <v>1077</v>
      </c>
      <c r="C51" s="366" t="s">
        <v>1143</v>
      </c>
      <c r="D51" s="366" t="s">
        <v>1082</v>
      </c>
      <c r="E51" s="366" t="s">
        <v>1084</v>
      </c>
      <c r="F51" s="366"/>
      <c r="G51" s="368" t="s">
        <v>8</v>
      </c>
      <c r="H51" s="500">
        <v>18</v>
      </c>
      <c r="I51" s="406">
        <v>1</v>
      </c>
      <c r="J51" s="441">
        <f>TBL_SoR_Decs14[[#This Row],[Rate]]*TBL_SoR_Decs14[[#This Row],[Multiplier]]</f>
        <v>18</v>
      </c>
      <c r="K51" s="438"/>
      <c r="L51" s="438"/>
      <c r="M51" s="438"/>
      <c r="N51" s="438"/>
    </row>
    <row r="52" spans="1:14" ht="15" customHeight="1">
      <c r="A52" s="366" t="s">
        <v>1158</v>
      </c>
      <c r="B52" s="366" t="s">
        <v>1077</v>
      </c>
      <c r="C52" s="366" t="s">
        <v>1159</v>
      </c>
      <c r="D52" s="366" t="s">
        <v>823</v>
      </c>
      <c r="E52" s="366" t="s">
        <v>1080</v>
      </c>
      <c r="F52" s="366"/>
      <c r="G52" s="368" t="s">
        <v>8</v>
      </c>
      <c r="H52" s="500">
        <v>27.01</v>
      </c>
      <c r="I52" s="406">
        <v>1</v>
      </c>
      <c r="J52" s="441">
        <f>TBL_SoR_Decs14[[#This Row],[Rate]]*TBL_SoR_Decs14[[#This Row],[Multiplier]]</f>
        <v>27.01</v>
      </c>
      <c r="K52" s="438"/>
      <c r="L52" s="438"/>
      <c r="M52" s="438"/>
      <c r="N52" s="438"/>
    </row>
    <row r="53" spans="1:14" ht="15" customHeight="1">
      <c r="A53" s="366" t="s">
        <v>1160</v>
      </c>
      <c r="B53" s="366" t="s">
        <v>1077</v>
      </c>
      <c r="C53" s="366" t="s">
        <v>1159</v>
      </c>
      <c r="D53" s="366" t="s">
        <v>1161</v>
      </c>
      <c r="E53" s="366" t="s">
        <v>1080</v>
      </c>
      <c r="F53" s="366"/>
      <c r="G53" s="368" t="s">
        <v>8</v>
      </c>
      <c r="H53" s="500">
        <v>21.6</v>
      </c>
      <c r="I53" s="406">
        <v>1</v>
      </c>
      <c r="J53" s="441">
        <f>TBL_SoR_Decs14[[#This Row],[Rate]]*TBL_SoR_Decs14[[#This Row],[Multiplier]]</f>
        <v>21.6</v>
      </c>
      <c r="K53" s="438"/>
      <c r="L53" s="438"/>
      <c r="M53" s="438"/>
      <c r="N53" s="438"/>
    </row>
    <row r="54" spans="1:14" ht="15" customHeight="1">
      <c r="A54" s="366" t="s">
        <v>1162</v>
      </c>
      <c r="B54" s="366" t="s">
        <v>1077</v>
      </c>
      <c r="C54" s="366" t="s">
        <v>1159</v>
      </c>
      <c r="D54" s="366" t="s">
        <v>1163</v>
      </c>
      <c r="E54" s="366" t="s">
        <v>1080</v>
      </c>
      <c r="F54" s="366"/>
      <c r="G54" s="368" t="s">
        <v>8</v>
      </c>
      <c r="H54" s="500">
        <v>27.01</v>
      </c>
      <c r="I54" s="406">
        <v>1</v>
      </c>
      <c r="J54" s="441">
        <f>TBL_SoR_Decs14[[#This Row],[Rate]]*TBL_SoR_Decs14[[#This Row],[Multiplier]]</f>
        <v>27.01</v>
      </c>
      <c r="K54" s="438"/>
      <c r="L54" s="438"/>
      <c r="M54" s="438"/>
      <c r="N54" s="438"/>
    </row>
    <row r="55" spans="1:14" ht="15" customHeight="1">
      <c r="A55" s="366" t="s">
        <v>1164</v>
      </c>
      <c r="B55" s="367" t="s">
        <v>1077</v>
      </c>
      <c r="C55" s="366" t="s">
        <v>1165</v>
      </c>
      <c r="D55" s="366" t="s">
        <v>1079</v>
      </c>
      <c r="E55" s="366" t="s">
        <v>1080</v>
      </c>
      <c r="F55" s="366"/>
      <c r="G55" s="368" t="s">
        <v>871</v>
      </c>
      <c r="H55" s="500">
        <v>9.89</v>
      </c>
      <c r="I55" s="406">
        <v>1</v>
      </c>
      <c r="J55" s="441">
        <f>TBL_SoR_Decs14[[#This Row],[Rate]]*TBL_SoR_Decs14[[#This Row],[Multiplier]]</f>
        <v>9.89</v>
      </c>
      <c r="K55" s="438"/>
      <c r="L55" s="438"/>
      <c r="M55" s="438"/>
      <c r="N55" s="438"/>
    </row>
    <row r="56" spans="1:14" ht="15" customHeight="1">
      <c r="A56" s="366" t="s">
        <v>1166</v>
      </c>
      <c r="B56" s="367" t="s">
        <v>1077</v>
      </c>
      <c r="C56" s="366" t="s">
        <v>1165</v>
      </c>
      <c r="D56" s="366" t="s">
        <v>1082</v>
      </c>
      <c r="E56" s="366" t="s">
        <v>1080</v>
      </c>
      <c r="F56" s="366"/>
      <c r="G56" s="368" t="s">
        <v>871</v>
      </c>
      <c r="H56" s="500">
        <v>15.3</v>
      </c>
      <c r="I56" s="406">
        <v>1</v>
      </c>
      <c r="J56" s="441">
        <f>TBL_SoR_Decs14[[#This Row],[Rate]]*TBL_SoR_Decs14[[#This Row],[Multiplier]]</f>
        <v>15.3</v>
      </c>
      <c r="K56" s="437"/>
      <c r="L56" s="437"/>
      <c r="M56" s="437"/>
      <c r="N56" s="438"/>
    </row>
    <row r="57" spans="1:14" ht="15" customHeight="1">
      <c r="A57" s="366" t="s">
        <v>1167</v>
      </c>
      <c r="B57" s="367" t="s">
        <v>1077</v>
      </c>
      <c r="C57" s="366" t="s">
        <v>1165</v>
      </c>
      <c r="D57" s="366" t="s">
        <v>1082</v>
      </c>
      <c r="E57" s="366" t="s">
        <v>1084</v>
      </c>
      <c r="F57" s="366"/>
      <c r="G57" s="368" t="s">
        <v>871</v>
      </c>
      <c r="H57" s="500">
        <v>13.5</v>
      </c>
      <c r="I57" s="406">
        <v>1</v>
      </c>
      <c r="J57" s="441">
        <f>TBL_SoR_Decs14[[#This Row],[Rate]]*TBL_SoR_Decs14[[#This Row],[Multiplier]]</f>
        <v>13.5</v>
      </c>
      <c r="K57" s="437"/>
      <c r="L57" s="437"/>
      <c r="M57" s="437"/>
      <c r="N57" s="438"/>
    </row>
    <row r="58" spans="1:14" ht="15" customHeight="1">
      <c r="A58" s="366" t="s">
        <v>1168</v>
      </c>
      <c r="B58" s="366" t="s">
        <v>1077</v>
      </c>
      <c r="C58" s="366" t="s">
        <v>1169</v>
      </c>
      <c r="D58" s="366" t="s">
        <v>1170</v>
      </c>
      <c r="E58" s="366" t="s">
        <v>1080</v>
      </c>
      <c r="F58" s="366"/>
      <c r="G58" s="368" t="s">
        <v>871</v>
      </c>
      <c r="H58" s="500">
        <v>11.7</v>
      </c>
      <c r="I58" s="406">
        <v>1</v>
      </c>
      <c r="J58" s="441">
        <f>TBL_SoR_Decs14[[#This Row],[Rate]]*TBL_SoR_Decs14[[#This Row],[Multiplier]]</f>
        <v>11.7</v>
      </c>
      <c r="K58" s="438"/>
      <c r="L58" s="438"/>
      <c r="M58" s="438"/>
      <c r="N58" s="438"/>
    </row>
    <row r="59" spans="1:14" ht="15" customHeight="1">
      <c r="A59" s="366" t="s">
        <v>1171</v>
      </c>
      <c r="B59" s="366" t="s">
        <v>1077</v>
      </c>
      <c r="C59" s="366" t="s">
        <v>1169</v>
      </c>
      <c r="D59" s="366" t="s">
        <v>1144</v>
      </c>
      <c r="E59" s="366" t="s">
        <v>1080</v>
      </c>
      <c r="F59" s="366"/>
      <c r="G59" s="368" t="s">
        <v>871</v>
      </c>
      <c r="H59" s="500">
        <v>11.7</v>
      </c>
      <c r="I59" s="406">
        <v>1</v>
      </c>
      <c r="J59" s="441">
        <f>TBL_SoR_Decs14[[#This Row],[Rate]]*TBL_SoR_Decs14[[#This Row],[Multiplier]]</f>
        <v>11.7</v>
      </c>
      <c r="K59" s="438"/>
      <c r="L59" s="438"/>
      <c r="M59" s="438"/>
      <c r="N59" s="438"/>
    </row>
    <row r="60" spans="1:14" ht="15" customHeight="1">
      <c r="A60" s="366" t="s">
        <v>1172</v>
      </c>
      <c r="B60" s="366" t="s">
        <v>1077</v>
      </c>
      <c r="C60" s="366" t="s">
        <v>1169</v>
      </c>
      <c r="D60" s="366" t="s">
        <v>1087</v>
      </c>
      <c r="E60" s="366" t="s">
        <v>1080</v>
      </c>
      <c r="F60" s="366"/>
      <c r="G60" s="368" t="s">
        <v>871</v>
      </c>
      <c r="H60" s="500">
        <v>9.89</v>
      </c>
      <c r="I60" s="406">
        <v>1</v>
      </c>
      <c r="J60" s="441">
        <f>TBL_SoR_Decs14[[#This Row],[Rate]]*TBL_SoR_Decs14[[#This Row],[Multiplier]]</f>
        <v>9.89</v>
      </c>
      <c r="K60" s="438"/>
      <c r="L60" s="438"/>
      <c r="M60" s="438"/>
      <c r="N60" s="438"/>
    </row>
    <row r="61" spans="1:14" ht="15" customHeight="1">
      <c r="A61" s="366" t="s">
        <v>1173</v>
      </c>
      <c r="B61" s="366" t="s">
        <v>1077</v>
      </c>
      <c r="C61" s="366" t="s">
        <v>1169</v>
      </c>
      <c r="D61" s="366" t="s">
        <v>1082</v>
      </c>
      <c r="E61" s="366" t="s">
        <v>1080</v>
      </c>
      <c r="F61" s="366"/>
      <c r="G61" s="368" t="s">
        <v>871</v>
      </c>
      <c r="H61" s="500">
        <v>11.7</v>
      </c>
      <c r="I61" s="406">
        <v>1</v>
      </c>
      <c r="J61" s="441">
        <f>TBL_SoR_Decs14[[#This Row],[Rate]]*TBL_SoR_Decs14[[#This Row],[Multiplier]]</f>
        <v>11.7</v>
      </c>
      <c r="K61" s="438"/>
      <c r="L61" s="438"/>
      <c r="M61" s="438"/>
      <c r="N61" s="438"/>
    </row>
    <row r="62" spans="1:14" ht="15" customHeight="1">
      <c r="A62" s="366" t="s">
        <v>1174</v>
      </c>
      <c r="B62" s="366" t="s">
        <v>1077</v>
      </c>
      <c r="C62" s="366" t="s">
        <v>1169</v>
      </c>
      <c r="D62" s="366" t="s">
        <v>1082</v>
      </c>
      <c r="E62" s="366" t="s">
        <v>1084</v>
      </c>
      <c r="F62" s="366"/>
      <c r="G62" s="368" t="s">
        <v>871</v>
      </c>
      <c r="H62" s="500">
        <v>9.89</v>
      </c>
      <c r="I62" s="406">
        <v>1</v>
      </c>
      <c r="J62" s="441">
        <f>TBL_SoR_Decs14[[#This Row],[Rate]]*TBL_SoR_Decs14[[#This Row],[Multiplier]]</f>
        <v>9.89</v>
      </c>
      <c r="K62" s="437"/>
      <c r="L62" s="437"/>
      <c r="M62" s="437"/>
      <c r="N62" s="438"/>
    </row>
    <row r="63" spans="1:14" ht="15" customHeight="1">
      <c r="A63" s="366" t="s">
        <v>1175</v>
      </c>
      <c r="B63" s="367" t="s">
        <v>1077</v>
      </c>
      <c r="C63" s="366" t="s">
        <v>1176</v>
      </c>
      <c r="D63" s="366" t="s">
        <v>1082</v>
      </c>
      <c r="E63" s="366" t="s">
        <v>1080</v>
      </c>
      <c r="F63" s="366"/>
      <c r="G63" s="368" t="s">
        <v>871</v>
      </c>
      <c r="H63" s="500">
        <v>9.89</v>
      </c>
      <c r="I63" s="406">
        <v>1</v>
      </c>
      <c r="J63" s="441">
        <f>TBL_SoR_Decs14[[#This Row],[Rate]]*TBL_SoR_Decs14[[#This Row],[Multiplier]]</f>
        <v>9.89</v>
      </c>
      <c r="K63" s="438"/>
      <c r="L63" s="438"/>
      <c r="M63" s="438"/>
      <c r="N63" s="438"/>
    </row>
    <row r="64" spans="1:14" ht="15" customHeight="1">
      <c r="A64" s="366" t="s">
        <v>1177</v>
      </c>
      <c r="B64" s="367" t="s">
        <v>1077</v>
      </c>
      <c r="C64" s="366" t="s">
        <v>1176</v>
      </c>
      <c r="D64" s="366" t="s">
        <v>1082</v>
      </c>
      <c r="E64" s="366" t="s">
        <v>1084</v>
      </c>
      <c r="F64" s="366"/>
      <c r="G64" s="368" t="s">
        <v>871</v>
      </c>
      <c r="H64" s="500">
        <v>9.01</v>
      </c>
      <c r="I64" s="406">
        <v>1</v>
      </c>
      <c r="J64" s="441">
        <f>TBL_SoR_Decs14[[#This Row],[Rate]]*TBL_SoR_Decs14[[#This Row],[Multiplier]]</f>
        <v>9.01</v>
      </c>
      <c r="K64" s="438"/>
      <c r="L64" s="438"/>
      <c r="M64" s="438"/>
      <c r="N64" s="438"/>
    </row>
    <row r="65" spans="1:14" ht="30" customHeight="1">
      <c r="A65" s="366" t="s">
        <v>1178</v>
      </c>
      <c r="B65" s="366" t="s">
        <v>1077</v>
      </c>
      <c r="C65" s="366" t="s">
        <v>1179</v>
      </c>
      <c r="D65" s="366" t="s">
        <v>1180</v>
      </c>
      <c r="E65" s="366" t="s">
        <v>1080</v>
      </c>
      <c r="F65" s="367" t="s">
        <v>1181</v>
      </c>
      <c r="G65" s="368" t="s">
        <v>1182</v>
      </c>
      <c r="H65" s="500">
        <v>99.01</v>
      </c>
      <c r="I65" s="406">
        <v>1</v>
      </c>
      <c r="J65" s="441">
        <f>TBL_SoR_Decs14[[#This Row],[Rate]]*TBL_SoR_Decs14[[#This Row],[Multiplier]]</f>
        <v>99.01</v>
      </c>
      <c r="K65" s="438"/>
      <c r="L65" s="438"/>
      <c r="M65" s="438"/>
      <c r="N65" s="438"/>
    </row>
    <row r="66" spans="1:14" ht="30" customHeight="1">
      <c r="A66" s="366" t="s">
        <v>1183</v>
      </c>
      <c r="B66" s="366" t="s">
        <v>1077</v>
      </c>
      <c r="C66" s="366" t="s">
        <v>1179</v>
      </c>
      <c r="D66" s="366" t="s">
        <v>1184</v>
      </c>
      <c r="E66" s="366" t="s">
        <v>1080</v>
      </c>
      <c r="F66" s="367" t="s">
        <v>1181</v>
      </c>
      <c r="G66" s="368" t="s">
        <v>1182</v>
      </c>
      <c r="H66" s="500">
        <v>135.01</v>
      </c>
      <c r="I66" s="406">
        <v>1</v>
      </c>
      <c r="J66" s="441">
        <f>TBL_SoR_Decs14[[#This Row],[Rate]]*TBL_SoR_Decs14[[#This Row],[Multiplier]]</f>
        <v>135.01</v>
      </c>
      <c r="K66" s="438"/>
      <c r="L66" s="438"/>
      <c r="M66" s="438"/>
      <c r="N66" s="438"/>
    </row>
    <row r="67" spans="1:14" ht="30" customHeight="1">
      <c r="A67" s="366" t="s">
        <v>1185</v>
      </c>
      <c r="B67" s="366" t="s">
        <v>1077</v>
      </c>
      <c r="C67" s="366" t="s">
        <v>1179</v>
      </c>
      <c r="D67" s="366" t="s">
        <v>1184</v>
      </c>
      <c r="E67" s="366" t="s">
        <v>1084</v>
      </c>
      <c r="F67" s="367" t="s">
        <v>1181</v>
      </c>
      <c r="G67" s="368" t="s">
        <v>1182</v>
      </c>
      <c r="H67" s="500">
        <v>99.01</v>
      </c>
      <c r="I67" s="406">
        <v>1</v>
      </c>
      <c r="J67" s="441">
        <f>TBL_SoR_Decs14[[#This Row],[Rate]]*TBL_SoR_Decs14[[#This Row],[Multiplier]]</f>
        <v>99.01</v>
      </c>
      <c r="K67" s="438"/>
      <c r="L67" s="438"/>
      <c r="M67" s="438"/>
      <c r="N67" s="438"/>
    </row>
    <row r="68" spans="1:14" ht="30" customHeight="1">
      <c r="A68" s="366" t="s">
        <v>1186</v>
      </c>
      <c r="B68" s="366" t="s">
        <v>1077</v>
      </c>
      <c r="C68" s="366" t="s">
        <v>1179</v>
      </c>
      <c r="D68" s="366" t="s">
        <v>1187</v>
      </c>
      <c r="E68" s="366" t="s">
        <v>1080</v>
      </c>
      <c r="F68" s="367" t="s">
        <v>1181</v>
      </c>
      <c r="G68" s="368" t="s">
        <v>1182</v>
      </c>
      <c r="H68" s="500">
        <v>117.01</v>
      </c>
      <c r="I68" s="406">
        <v>1</v>
      </c>
      <c r="J68" s="441">
        <f>TBL_SoR_Decs14[[#This Row],[Rate]]*TBL_SoR_Decs14[[#This Row],[Multiplier]]</f>
        <v>117.01</v>
      </c>
      <c r="K68" s="438"/>
      <c r="L68" s="438"/>
      <c r="M68" s="438"/>
      <c r="N68" s="438"/>
    </row>
    <row r="69" spans="1:14" ht="30" customHeight="1">
      <c r="A69" s="366" t="s">
        <v>1188</v>
      </c>
      <c r="B69" s="366" t="s">
        <v>1077</v>
      </c>
      <c r="C69" s="366" t="s">
        <v>1179</v>
      </c>
      <c r="D69" s="366" t="s">
        <v>1187</v>
      </c>
      <c r="E69" s="366" t="s">
        <v>1084</v>
      </c>
      <c r="F69" s="367" t="s">
        <v>1181</v>
      </c>
      <c r="G69" s="368" t="s">
        <v>1182</v>
      </c>
      <c r="H69" s="500">
        <v>99.01</v>
      </c>
      <c r="I69" s="406">
        <v>1</v>
      </c>
      <c r="J69" s="441">
        <f>TBL_SoR_Decs14[[#This Row],[Rate]]*TBL_SoR_Decs14[[#This Row],[Multiplier]]</f>
        <v>99.01</v>
      </c>
      <c r="K69" s="438"/>
      <c r="L69" s="438"/>
      <c r="M69" s="438"/>
      <c r="N69" s="438"/>
    </row>
    <row r="70" spans="1:14" ht="30" customHeight="1">
      <c r="A70" s="366" t="s">
        <v>1189</v>
      </c>
      <c r="B70" s="366" t="s">
        <v>1077</v>
      </c>
      <c r="C70" s="366" t="s">
        <v>1179</v>
      </c>
      <c r="D70" s="366" t="s">
        <v>1101</v>
      </c>
      <c r="E70" s="366" t="s">
        <v>1080</v>
      </c>
      <c r="F70" s="367" t="s">
        <v>1181</v>
      </c>
      <c r="G70" s="368" t="s">
        <v>1182</v>
      </c>
      <c r="H70" s="500">
        <v>108</v>
      </c>
      <c r="I70" s="406">
        <v>1</v>
      </c>
      <c r="J70" s="441">
        <f>TBL_SoR_Decs14[[#This Row],[Rate]]*TBL_SoR_Decs14[[#This Row],[Multiplier]]</f>
        <v>108</v>
      </c>
      <c r="K70" s="438"/>
      <c r="L70" s="438"/>
      <c r="M70" s="438"/>
      <c r="N70" s="438"/>
    </row>
    <row r="71" spans="1:14" ht="30" customHeight="1">
      <c r="A71" s="366" t="s">
        <v>1190</v>
      </c>
      <c r="B71" s="366" t="s">
        <v>1077</v>
      </c>
      <c r="C71" s="366" t="s">
        <v>1191</v>
      </c>
      <c r="D71" s="366" t="s">
        <v>1180</v>
      </c>
      <c r="E71" s="366" t="s">
        <v>1080</v>
      </c>
      <c r="F71" s="367" t="s">
        <v>1181</v>
      </c>
      <c r="G71" s="368" t="s">
        <v>1128</v>
      </c>
      <c r="H71" s="500">
        <v>72</v>
      </c>
      <c r="I71" s="406">
        <v>1</v>
      </c>
      <c r="J71" s="441">
        <f>TBL_SoR_Decs14[[#This Row],[Rate]]*TBL_SoR_Decs14[[#This Row],[Multiplier]]</f>
        <v>72</v>
      </c>
      <c r="K71" s="438"/>
      <c r="L71" s="438"/>
      <c r="M71" s="438"/>
      <c r="N71" s="438"/>
    </row>
    <row r="72" spans="1:14" ht="30" customHeight="1">
      <c r="A72" s="366" t="s">
        <v>1192</v>
      </c>
      <c r="B72" s="366" t="s">
        <v>1077</v>
      </c>
      <c r="C72" s="366" t="s">
        <v>1191</v>
      </c>
      <c r="D72" s="366" t="s">
        <v>1184</v>
      </c>
      <c r="E72" s="366" t="s">
        <v>1080</v>
      </c>
      <c r="F72" s="367" t="s">
        <v>1181</v>
      </c>
      <c r="G72" s="368" t="s">
        <v>1128</v>
      </c>
      <c r="H72" s="500">
        <v>81.010000000000005</v>
      </c>
      <c r="I72" s="406">
        <v>1</v>
      </c>
      <c r="J72" s="441">
        <f>TBL_SoR_Decs14[[#This Row],[Rate]]*TBL_SoR_Decs14[[#This Row],[Multiplier]]</f>
        <v>81.010000000000005</v>
      </c>
      <c r="K72" s="438"/>
      <c r="L72" s="438"/>
      <c r="M72" s="438"/>
      <c r="N72" s="438"/>
    </row>
    <row r="73" spans="1:14" ht="30" customHeight="1">
      <c r="A73" s="366" t="s">
        <v>1193</v>
      </c>
      <c r="B73" s="366" t="s">
        <v>1077</v>
      </c>
      <c r="C73" s="366" t="s">
        <v>1191</v>
      </c>
      <c r="D73" s="366" t="s">
        <v>1184</v>
      </c>
      <c r="E73" s="366" t="s">
        <v>1084</v>
      </c>
      <c r="F73" s="367" t="s">
        <v>1181</v>
      </c>
      <c r="G73" s="368" t="s">
        <v>1128</v>
      </c>
      <c r="H73" s="500">
        <v>63.01</v>
      </c>
      <c r="I73" s="406">
        <v>1</v>
      </c>
      <c r="J73" s="441">
        <f>TBL_SoR_Decs14[[#This Row],[Rate]]*TBL_SoR_Decs14[[#This Row],[Multiplier]]</f>
        <v>63.01</v>
      </c>
      <c r="K73" s="438"/>
      <c r="L73" s="438"/>
      <c r="M73" s="438"/>
      <c r="N73" s="438"/>
    </row>
    <row r="74" spans="1:14" ht="30" customHeight="1">
      <c r="A74" s="366" t="s">
        <v>1194</v>
      </c>
      <c r="B74" s="366" t="s">
        <v>1077</v>
      </c>
      <c r="C74" s="366" t="s">
        <v>1191</v>
      </c>
      <c r="D74" s="366" t="s">
        <v>1187</v>
      </c>
      <c r="E74" s="366" t="s">
        <v>1080</v>
      </c>
      <c r="F74" s="367" t="s">
        <v>1181</v>
      </c>
      <c r="G74" s="368" t="s">
        <v>1128</v>
      </c>
      <c r="H74" s="500">
        <v>72</v>
      </c>
      <c r="I74" s="406">
        <v>1</v>
      </c>
      <c r="J74" s="441">
        <f>TBL_SoR_Decs14[[#This Row],[Rate]]*TBL_SoR_Decs14[[#This Row],[Multiplier]]</f>
        <v>72</v>
      </c>
      <c r="K74" s="438"/>
      <c r="L74" s="438"/>
      <c r="M74" s="438"/>
      <c r="N74" s="438"/>
    </row>
    <row r="75" spans="1:14" ht="30" customHeight="1">
      <c r="A75" s="366" t="s">
        <v>1195</v>
      </c>
      <c r="B75" s="366" t="s">
        <v>1077</v>
      </c>
      <c r="C75" s="366" t="s">
        <v>1191</v>
      </c>
      <c r="D75" s="366" t="s">
        <v>1187</v>
      </c>
      <c r="E75" s="366" t="s">
        <v>1084</v>
      </c>
      <c r="F75" s="367" t="s">
        <v>1181</v>
      </c>
      <c r="G75" s="368" t="s">
        <v>1128</v>
      </c>
      <c r="H75" s="500">
        <v>54</v>
      </c>
      <c r="I75" s="406">
        <v>1</v>
      </c>
      <c r="J75" s="441">
        <f>TBL_SoR_Decs14[[#This Row],[Rate]]*TBL_SoR_Decs14[[#This Row],[Multiplier]]</f>
        <v>54</v>
      </c>
      <c r="K75" s="438"/>
      <c r="L75" s="438"/>
      <c r="M75" s="438"/>
      <c r="N75" s="438"/>
    </row>
    <row r="76" spans="1:14" ht="30" customHeight="1">
      <c r="A76" s="366" t="s">
        <v>1196</v>
      </c>
      <c r="B76" s="366" t="s">
        <v>1077</v>
      </c>
      <c r="C76" s="366" t="s">
        <v>1191</v>
      </c>
      <c r="D76" s="366" t="s">
        <v>1101</v>
      </c>
      <c r="E76" s="366" t="s">
        <v>1080</v>
      </c>
      <c r="F76" s="367" t="s">
        <v>1181</v>
      </c>
      <c r="G76" s="368" t="s">
        <v>1128</v>
      </c>
      <c r="H76" s="500">
        <v>72</v>
      </c>
      <c r="I76" s="406">
        <v>1</v>
      </c>
      <c r="J76" s="441">
        <f>TBL_SoR_Decs14[[#This Row],[Rate]]*TBL_SoR_Decs14[[#This Row],[Multiplier]]</f>
        <v>72</v>
      </c>
      <c r="K76" s="438"/>
      <c r="L76" s="438"/>
      <c r="M76" s="438"/>
      <c r="N76" s="438"/>
    </row>
    <row r="77" spans="1:14" ht="30" customHeight="1">
      <c r="A77" s="366" t="s">
        <v>1197</v>
      </c>
      <c r="B77" s="366" t="s">
        <v>1077</v>
      </c>
      <c r="C77" s="366" t="s">
        <v>1198</v>
      </c>
      <c r="D77" s="366" t="s">
        <v>1180</v>
      </c>
      <c r="E77" s="366" t="s">
        <v>1080</v>
      </c>
      <c r="F77" s="367" t="s">
        <v>1181</v>
      </c>
      <c r="G77" s="368" t="s">
        <v>1128</v>
      </c>
      <c r="H77" s="500">
        <v>99.01</v>
      </c>
      <c r="I77" s="406">
        <v>1</v>
      </c>
      <c r="J77" s="441">
        <f>TBL_SoR_Decs14[[#This Row],[Rate]]*TBL_SoR_Decs14[[#This Row],[Multiplier]]</f>
        <v>99.01</v>
      </c>
      <c r="K77" s="438"/>
      <c r="L77" s="438"/>
      <c r="M77" s="438"/>
      <c r="N77" s="438"/>
    </row>
    <row r="78" spans="1:14" ht="30" customHeight="1">
      <c r="A78" s="366" t="s">
        <v>1199</v>
      </c>
      <c r="B78" s="366" t="s">
        <v>1077</v>
      </c>
      <c r="C78" s="366" t="s">
        <v>1198</v>
      </c>
      <c r="D78" s="366" t="s">
        <v>1184</v>
      </c>
      <c r="E78" s="366" t="s">
        <v>1080</v>
      </c>
      <c r="F78" s="367" t="s">
        <v>1181</v>
      </c>
      <c r="G78" s="368" t="s">
        <v>1128</v>
      </c>
      <c r="H78" s="500">
        <v>135.01</v>
      </c>
      <c r="I78" s="406">
        <v>1</v>
      </c>
      <c r="J78" s="441">
        <f>TBL_SoR_Decs14[[#This Row],[Rate]]*TBL_SoR_Decs14[[#This Row],[Multiplier]]</f>
        <v>135.01</v>
      </c>
      <c r="K78" s="438"/>
      <c r="L78" s="438"/>
      <c r="M78" s="438"/>
      <c r="N78" s="438"/>
    </row>
    <row r="79" spans="1:14" ht="30" customHeight="1">
      <c r="A79" s="366" t="s">
        <v>1200</v>
      </c>
      <c r="B79" s="366" t="s">
        <v>1077</v>
      </c>
      <c r="C79" s="366" t="s">
        <v>1198</v>
      </c>
      <c r="D79" s="366" t="s">
        <v>1184</v>
      </c>
      <c r="E79" s="366" t="s">
        <v>1084</v>
      </c>
      <c r="F79" s="367" t="s">
        <v>1181</v>
      </c>
      <c r="G79" s="368" t="s">
        <v>1128</v>
      </c>
      <c r="H79" s="500">
        <v>99.01</v>
      </c>
      <c r="I79" s="406">
        <v>1</v>
      </c>
      <c r="J79" s="441">
        <f>TBL_SoR_Decs14[[#This Row],[Rate]]*TBL_SoR_Decs14[[#This Row],[Multiplier]]</f>
        <v>99.01</v>
      </c>
      <c r="K79" s="438"/>
      <c r="L79" s="438"/>
      <c r="M79" s="438"/>
      <c r="N79" s="438"/>
    </row>
    <row r="80" spans="1:14" ht="30" customHeight="1">
      <c r="A80" s="366" t="s">
        <v>1201</v>
      </c>
      <c r="B80" s="366" t="s">
        <v>1077</v>
      </c>
      <c r="C80" s="366" t="s">
        <v>1198</v>
      </c>
      <c r="D80" s="366" t="s">
        <v>1187</v>
      </c>
      <c r="E80" s="366" t="s">
        <v>1080</v>
      </c>
      <c r="F80" s="367" t="s">
        <v>1181</v>
      </c>
      <c r="G80" s="368" t="s">
        <v>1128</v>
      </c>
      <c r="H80" s="500">
        <v>117.01</v>
      </c>
      <c r="I80" s="406">
        <v>1</v>
      </c>
      <c r="J80" s="441">
        <f>TBL_SoR_Decs14[[#This Row],[Rate]]*TBL_SoR_Decs14[[#This Row],[Multiplier]]</f>
        <v>117.01</v>
      </c>
      <c r="K80" s="438"/>
      <c r="L80" s="438"/>
      <c r="M80" s="438"/>
      <c r="N80" s="438"/>
    </row>
    <row r="81" spans="1:14" ht="30" customHeight="1">
      <c r="A81" s="366" t="s">
        <v>1202</v>
      </c>
      <c r="B81" s="366" t="s">
        <v>1077</v>
      </c>
      <c r="C81" s="366" t="s">
        <v>1198</v>
      </c>
      <c r="D81" s="366" t="s">
        <v>1187</v>
      </c>
      <c r="E81" s="366" t="s">
        <v>1084</v>
      </c>
      <c r="F81" s="367" t="s">
        <v>1181</v>
      </c>
      <c r="G81" s="368" t="s">
        <v>1128</v>
      </c>
      <c r="H81" s="500">
        <v>99.01</v>
      </c>
      <c r="I81" s="406">
        <v>1</v>
      </c>
      <c r="J81" s="441">
        <f>TBL_SoR_Decs14[[#This Row],[Rate]]*TBL_SoR_Decs14[[#This Row],[Multiplier]]</f>
        <v>99.01</v>
      </c>
      <c r="K81" s="438"/>
      <c r="L81" s="438"/>
      <c r="M81" s="438"/>
      <c r="N81" s="438"/>
    </row>
    <row r="82" spans="1:14" ht="30" customHeight="1">
      <c r="A82" s="366" t="s">
        <v>1203</v>
      </c>
      <c r="B82" s="366" t="s">
        <v>1077</v>
      </c>
      <c r="C82" s="366" t="s">
        <v>1198</v>
      </c>
      <c r="D82" s="366" t="s">
        <v>1101</v>
      </c>
      <c r="E82" s="366" t="s">
        <v>1080</v>
      </c>
      <c r="F82" s="367" t="s">
        <v>1181</v>
      </c>
      <c r="G82" s="368" t="s">
        <v>1128</v>
      </c>
      <c r="H82" s="500">
        <v>108</v>
      </c>
      <c r="I82" s="406">
        <v>1</v>
      </c>
      <c r="J82" s="441">
        <f>TBL_SoR_Decs14[[#This Row],[Rate]]*TBL_SoR_Decs14[[#This Row],[Multiplier]]</f>
        <v>108</v>
      </c>
      <c r="K82" s="438"/>
      <c r="L82" s="438"/>
      <c r="M82" s="438"/>
      <c r="N82" s="438"/>
    </row>
    <row r="83" spans="1:14" ht="30" customHeight="1">
      <c r="A83" s="366" t="s">
        <v>1204</v>
      </c>
      <c r="B83" s="366" t="s">
        <v>1077</v>
      </c>
      <c r="C83" s="366" t="s">
        <v>1205</v>
      </c>
      <c r="D83" s="366" t="s">
        <v>1180</v>
      </c>
      <c r="E83" s="366" t="s">
        <v>1080</v>
      </c>
      <c r="F83" s="367" t="s">
        <v>1181</v>
      </c>
      <c r="G83" s="368" t="s">
        <v>1182</v>
      </c>
      <c r="H83" s="500">
        <v>99.01</v>
      </c>
      <c r="I83" s="406">
        <v>1</v>
      </c>
      <c r="J83" s="441">
        <f>TBL_SoR_Decs14[[#This Row],[Rate]]*TBL_SoR_Decs14[[#This Row],[Multiplier]]</f>
        <v>99.01</v>
      </c>
      <c r="K83" s="438"/>
      <c r="L83" s="438"/>
      <c r="M83" s="438"/>
      <c r="N83" s="438"/>
    </row>
    <row r="84" spans="1:14" ht="30" customHeight="1">
      <c r="A84" s="366" t="s">
        <v>1206</v>
      </c>
      <c r="B84" s="366" t="s">
        <v>1077</v>
      </c>
      <c r="C84" s="366" t="s">
        <v>1205</v>
      </c>
      <c r="D84" s="366" t="s">
        <v>1184</v>
      </c>
      <c r="E84" s="366" t="s">
        <v>1080</v>
      </c>
      <c r="F84" s="367" t="s">
        <v>1181</v>
      </c>
      <c r="G84" s="368" t="s">
        <v>1182</v>
      </c>
      <c r="H84" s="500">
        <v>99.01</v>
      </c>
      <c r="I84" s="406">
        <v>1</v>
      </c>
      <c r="J84" s="441">
        <f>TBL_SoR_Decs14[[#This Row],[Rate]]*TBL_SoR_Decs14[[#This Row],[Multiplier]]</f>
        <v>99.01</v>
      </c>
      <c r="K84" s="438"/>
      <c r="L84" s="438"/>
      <c r="M84" s="438"/>
      <c r="N84" s="438"/>
    </row>
    <row r="85" spans="1:14" ht="30" customHeight="1">
      <c r="A85" s="366" t="s">
        <v>1207</v>
      </c>
      <c r="B85" s="366" t="s">
        <v>1077</v>
      </c>
      <c r="C85" s="366" t="s">
        <v>1205</v>
      </c>
      <c r="D85" s="366" t="s">
        <v>1184</v>
      </c>
      <c r="E85" s="366" t="s">
        <v>1084</v>
      </c>
      <c r="F85" s="367" t="s">
        <v>1181</v>
      </c>
      <c r="G85" s="368" t="s">
        <v>1182</v>
      </c>
      <c r="H85" s="500">
        <v>117.01</v>
      </c>
      <c r="I85" s="406">
        <v>1</v>
      </c>
      <c r="J85" s="441">
        <f>TBL_SoR_Decs14[[#This Row],[Rate]]*TBL_SoR_Decs14[[#This Row],[Multiplier]]</f>
        <v>117.01</v>
      </c>
      <c r="K85" s="438"/>
      <c r="L85" s="438"/>
      <c r="M85" s="438"/>
      <c r="N85" s="438"/>
    </row>
    <row r="86" spans="1:14" ht="30" customHeight="1">
      <c r="A86" s="366" t="s">
        <v>1208</v>
      </c>
      <c r="B86" s="366" t="s">
        <v>1077</v>
      </c>
      <c r="C86" s="366" t="s">
        <v>1205</v>
      </c>
      <c r="D86" s="366" t="s">
        <v>1187</v>
      </c>
      <c r="E86" s="366" t="s">
        <v>1080</v>
      </c>
      <c r="F86" s="367" t="s">
        <v>1181</v>
      </c>
      <c r="G86" s="368" t="s">
        <v>1182</v>
      </c>
      <c r="H86" s="500">
        <v>117.01</v>
      </c>
      <c r="I86" s="406">
        <v>1</v>
      </c>
      <c r="J86" s="441">
        <f>TBL_SoR_Decs14[[#This Row],[Rate]]*TBL_SoR_Decs14[[#This Row],[Multiplier]]</f>
        <v>117.01</v>
      </c>
      <c r="K86" s="438"/>
      <c r="L86" s="438"/>
      <c r="M86" s="438"/>
      <c r="N86" s="438"/>
    </row>
    <row r="87" spans="1:14" ht="30" customHeight="1">
      <c r="A87" s="366" t="s">
        <v>1209</v>
      </c>
      <c r="B87" s="366" t="s">
        <v>1077</v>
      </c>
      <c r="C87" s="366" t="s">
        <v>1205</v>
      </c>
      <c r="D87" s="366" t="s">
        <v>1187</v>
      </c>
      <c r="E87" s="366" t="s">
        <v>1084</v>
      </c>
      <c r="F87" s="367" t="s">
        <v>1181</v>
      </c>
      <c r="G87" s="368" t="s">
        <v>1182</v>
      </c>
      <c r="H87" s="500">
        <v>99.01</v>
      </c>
      <c r="I87" s="406">
        <v>1</v>
      </c>
      <c r="J87" s="441">
        <f>TBL_SoR_Decs14[[#This Row],[Rate]]*TBL_SoR_Decs14[[#This Row],[Multiplier]]</f>
        <v>99.01</v>
      </c>
      <c r="K87" s="438"/>
      <c r="L87" s="438"/>
      <c r="M87" s="438"/>
      <c r="N87" s="438"/>
    </row>
    <row r="88" spans="1:14" ht="30" customHeight="1">
      <c r="A88" s="366" t="s">
        <v>1210</v>
      </c>
      <c r="B88" s="366" t="s">
        <v>1077</v>
      </c>
      <c r="C88" s="366" t="s">
        <v>1205</v>
      </c>
      <c r="D88" s="366" t="s">
        <v>1101</v>
      </c>
      <c r="E88" s="366" t="s">
        <v>1080</v>
      </c>
      <c r="F88" s="367" t="s">
        <v>1181</v>
      </c>
      <c r="G88" s="368" t="s">
        <v>1182</v>
      </c>
      <c r="H88" s="500">
        <v>108</v>
      </c>
      <c r="I88" s="406">
        <v>1</v>
      </c>
      <c r="J88" s="441">
        <f>TBL_SoR_Decs14[[#This Row],[Rate]]*TBL_SoR_Decs14[[#This Row],[Multiplier]]</f>
        <v>108</v>
      </c>
      <c r="K88" s="438"/>
      <c r="L88" s="438"/>
      <c r="M88" s="438"/>
      <c r="N88" s="438"/>
    </row>
    <row r="89" spans="1:14" ht="30" customHeight="1">
      <c r="A89" s="366" t="s">
        <v>1211</v>
      </c>
      <c r="B89" s="366" t="s">
        <v>1077</v>
      </c>
      <c r="C89" s="366" t="s">
        <v>1212</v>
      </c>
      <c r="D89" s="366" t="s">
        <v>1213</v>
      </c>
      <c r="E89" s="366" t="s">
        <v>1080</v>
      </c>
      <c r="F89" s="366" t="s">
        <v>1214</v>
      </c>
      <c r="G89" s="368" t="s">
        <v>8</v>
      </c>
      <c r="H89" s="500">
        <v>72</v>
      </c>
      <c r="I89" s="406">
        <v>1</v>
      </c>
      <c r="J89" s="441">
        <f>TBL_SoR_Decs14[[#This Row],[Rate]]*TBL_SoR_Decs14[[#This Row],[Multiplier]]</f>
        <v>72</v>
      </c>
      <c r="K89" s="438"/>
      <c r="L89" s="438"/>
      <c r="M89" s="438"/>
      <c r="N89" s="438"/>
    </row>
    <row r="90" spans="1:14" ht="30" customHeight="1">
      <c r="A90" s="366" t="s">
        <v>1215</v>
      </c>
      <c r="B90" s="366" t="s">
        <v>1077</v>
      </c>
      <c r="C90" s="366" t="s">
        <v>1212</v>
      </c>
      <c r="D90" s="366" t="s">
        <v>1216</v>
      </c>
      <c r="E90" s="366" t="s">
        <v>1080</v>
      </c>
      <c r="F90" s="366" t="s">
        <v>1214</v>
      </c>
      <c r="G90" s="368" t="s">
        <v>8</v>
      </c>
      <c r="H90" s="500">
        <v>108</v>
      </c>
      <c r="I90" s="406">
        <v>1</v>
      </c>
      <c r="J90" s="441">
        <f>TBL_SoR_Decs14[[#This Row],[Rate]]*TBL_SoR_Decs14[[#This Row],[Multiplier]]</f>
        <v>108</v>
      </c>
      <c r="K90" s="438"/>
      <c r="L90" s="438"/>
      <c r="M90" s="438"/>
      <c r="N90" s="438"/>
    </row>
    <row r="91" spans="1:14" ht="30" customHeight="1">
      <c r="A91" s="366" t="s">
        <v>1217</v>
      </c>
      <c r="B91" s="366" t="s">
        <v>1077</v>
      </c>
      <c r="C91" s="366" t="s">
        <v>1212</v>
      </c>
      <c r="D91" s="366" t="s">
        <v>1216</v>
      </c>
      <c r="E91" s="366" t="s">
        <v>1084</v>
      </c>
      <c r="F91" s="366" t="s">
        <v>1214</v>
      </c>
      <c r="G91" s="368" t="s">
        <v>8</v>
      </c>
      <c r="H91" s="500">
        <v>90</v>
      </c>
      <c r="I91" s="406">
        <v>1</v>
      </c>
      <c r="J91" s="441">
        <f>TBL_SoR_Decs14[[#This Row],[Rate]]*TBL_SoR_Decs14[[#This Row],[Multiplier]]</f>
        <v>90</v>
      </c>
      <c r="K91" s="438"/>
      <c r="L91" s="438"/>
      <c r="M91" s="438"/>
      <c r="N91" s="438"/>
    </row>
    <row r="92" spans="1:14" ht="30" customHeight="1">
      <c r="A92" s="366" t="s">
        <v>1218</v>
      </c>
      <c r="B92" s="366" t="s">
        <v>1077</v>
      </c>
      <c r="C92" s="366" t="s">
        <v>1212</v>
      </c>
      <c r="D92" s="366" t="s">
        <v>1219</v>
      </c>
      <c r="E92" s="366" t="s">
        <v>1080</v>
      </c>
      <c r="F92" s="366" t="s">
        <v>1214</v>
      </c>
      <c r="G92" s="368" t="s">
        <v>8</v>
      </c>
      <c r="H92" s="500">
        <v>117.01</v>
      </c>
      <c r="I92" s="406">
        <v>1</v>
      </c>
      <c r="J92" s="441">
        <f>TBL_SoR_Decs14[[#This Row],[Rate]]*TBL_SoR_Decs14[[#This Row],[Multiplier]]</f>
        <v>117.01</v>
      </c>
      <c r="K92" s="438"/>
      <c r="L92" s="438"/>
      <c r="M92" s="438"/>
      <c r="N92" s="438"/>
    </row>
    <row r="93" spans="1:14" ht="30" customHeight="1">
      <c r="A93" s="366" t="s">
        <v>1220</v>
      </c>
      <c r="B93" s="366" t="s">
        <v>1077</v>
      </c>
      <c r="C93" s="366" t="s">
        <v>1221</v>
      </c>
      <c r="D93" s="366" t="s">
        <v>1180</v>
      </c>
      <c r="E93" s="366" t="s">
        <v>1080</v>
      </c>
      <c r="F93" s="366" t="s">
        <v>1214</v>
      </c>
      <c r="G93" s="368" t="s">
        <v>1182</v>
      </c>
      <c r="H93" s="500">
        <v>99.01</v>
      </c>
      <c r="I93" s="406">
        <v>1</v>
      </c>
      <c r="J93" s="441">
        <f>TBL_SoR_Decs14[[#This Row],[Rate]]*TBL_SoR_Decs14[[#This Row],[Multiplier]]</f>
        <v>99.01</v>
      </c>
      <c r="K93" s="438"/>
      <c r="L93" s="438"/>
      <c r="M93" s="438"/>
      <c r="N93" s="438"/>
    </row>
    <row r="94" spans="1:14" ht="30" customHeight="1">
      <c r="A94" s="366" t="s">
        <v>1222</v>
      </c>
      <c r="B94" s="366" t="s">
        <v>1077</v>
      </c>
      <c r="C94" s="366" t="s">
        <v>1221</v>
      </c>
      <c r="D94" s="366" t="s">
        <v>1184</v>
      </c>
      <c r="E94" s="366" t="s">
        <v>1080</v>
      </c>
      <c r="F94" s="366" t="s">
        <v>1214</v>
      </c>
      <c r="G94" s="368" t="s">
        <v>1182</v>
      </c>
      <c r="H94" s="500">
        <v>135.01</v>
      </c>
      <c r="I94" s="406">
        <v>1</v>
      </c>
      <c r="J94" s="441">
        <f>TBL_SoR_Decs14[[#This Row],[Rate]]*TBL_SoR_Decs14[[#This Row],[Multiplier]]</f>
        <v>135.01</v>
      </c>
      <c r="K94" s="438"/>
      <c r="L94" s="438"/>
      <c r="M94" s="438"/>
      <c r="N94" s="438"/>
    </row>
    <row r="95" spans="1:14" ht="30" customHeight="1">
      <c r="A95" s="366" t="s">
        <v>1223</v>
      </c>
      <c r="B95" s="366" t="s">
        <v>1077</v>
      </c>
      <c r="C95" s="366" t="s">
        <v>1221</v>
      </c>
      <c r="D95" s="366" t="s">
        <v>1184</v>
      </c>
      <c r="E95" s="366" t="s">
        <v>1084</v>
      </c>
      <c r="F95" s="366" t="s">
        <v>1214</v>
      </c>
      <c r="G95" s="368" t="s">
        <v>1182</v>
      </c>
      <c r="H95" s="500">
        <v>99.01</v>
      </c>
      <c r="I95" s="406">
        <v>1</v>
      </c>
      <c r="J95" s="441">
        <f>TBL_SoR_Decs14[[#This Row],[Rate]]*TBL_SoR_Decs14[[#This Row],[Multiplier]]</f>
        <v>99.01</v>
      </c>
      <c r="K95" s="438"/>
      <c r="L95" s="438"/>
      <c r="M95" s="438"/>
      <c r="N95" s="438"/>
    </row>
    <row r="96" spans="1:14" ht="30" customHeight="1">
      <c r="A96" s="366" t="s">
        <v>1224</v>
      </c>
      <c r="B96" s="366" t="s">
        <v>1077</v>
      </c>
      <c r="C96" s="366" t="s">
        <v>1221</v>
      </c>
      <c r="D96" s="366" t="s">
        <v>1187</v>
      </c>
      <c r="E96" s="366" t="s">
        <v>1080</v>
      </c>
      <c r="F96" s="366" t="s">
        <v>1214</v>
      </c>
      <c r="G96" s="368" t="s">
        <v>1182</v>
      </c>
      <c r="H96" s="500">
        <v>117.01</v>
      </c>
      <c r="I96" s="406">
        <v>1</v>
      </c>
      <c r="J96" s="441">
        <f>TBL_SoR_Decs14[[#This Row],[Rate]]*TBL_SoR_Decs14[[#This Row],[Multiplier]]</f>
        <v>117.01</v>
      </c>
      <c r="K96" s="438"/>
      <c r="L96" s="438"/>
      <c r="M96" s="438"/>
      <c r="N96" s="438"/>
    </row>
    <row r="97" spans="1:14" ht="30" customHeight="1">
      <c r="A97" s="366" t="s">
        <v>1225</v>
      </c>
      <c r="B97" s="366" t="s">
        <v>1077</v>
      </c>
      <c r="C97" s="366" t="s">
        <v>1221</v>
      </c>
      <c r="D97" s="366" t="s">
        <v>1187</v>
      </c>
      <c r="E97" s="366" t="s">
        <v>1084</v>
      </c>
      <c r="F97" s="366" t="s">
        <v>1214</v>
      </c>
      <c r="G97" s="368" t="s">
        <v>1182</v>
      </c>
      <c r="H97" s="500">
        <v>81.010000000000005</v>
      </c>
      <c r="I97" s="406">
        <v>1</v>
      </c>
      <c r="J97" s="441">
        <f>TBL_SoR_Decs14[[#This Row],[Rate]]*TBL_SoR_Decs14[[#This Row],[Multiplier]]</f>
        <v>81.010000000000005</v>
      </c>
      <c r="K97" s="438"/>
      <c r="L97" s="438"/>
      <c r="M97" s="438"/>
      <c r="N97" s="438"/>
    </row>
    <row r="98" spans="1:14" ht="30" customHeight="1">
      <c r="A98" s="366" t="s">
        <v>1226</v>
      </c>
      <c r="B98" s="366" t="s">
        <v>1077</v>
      </c>
      <c r="C98" s="366" t="s">
        <v>1221</v>
      </c>
      <c r="D98" s="366" t="s">
        <v>1101</v>
      </c>
      <c r="E98" s="366" t="s">
        <v>1080</v>
      </c>
      <c r="F98" s="366" t="s">
        <v>1214</v>
      </c>
      <c r="G98" s="368" t="s">
        <v>1182</v>
      </c>
      <c r="H98" s="500">
        <v>117.01</v>
      </c>
      <c r="I98" s="406">
        <v>1</v>
      </c>
      <c r="J98" s="441">
        <f>TBL_SoR_Decs14[[#This Row],[Rate]]*TBL_SoR_Decs14[[#This Row],[Multiplier]]</f>
        <v>117.01</v>
      </c>
      <c r="K98" s="438"/>
      <c r="L98" s="438"/>
      <c r="M98" s="438"/>
      <c r="N98" s="438"/>
    </row>
    <row r="99" spans="1:14" ht="30" customHeight="1">
      <c r="A99" s="366" t="s">
        <v>1227</v>
      </c>
      <c r="B99" s="366" t="s">
        <v>1077</v>
      </c>
      <c r="C99" s="366" t="s">
        <v>1228</v>
      </c>
      <c r="D99" s="366" t="s">
        <v>1229</v>
      </c>
      <c r="E99" s="366" t="s">
        <v>1080</v>
      </c>
      <c r="F99" s="366" t="s">
        <v>1214</v>
      </c>
      <c r="G99" s="368" t="s">
        <v>1182</v>
      </c>
      <c r="H99" s="500">
        <v>135.01</v>
      </c>
      <c r="I99" s="406">
        <v>1</v>
      </c>
      <c r="J99" s="441">
        <f>TBL_SoR_Decs14[[#This Row],[Rate]]*TBL_SoR_Decs14[[#This Row],[Multiplier]]</f>
        <v>135.01</v>
      </c>
      <c r="K99" s="438"/>
      <c r="L99" s="438"/>
      <c r="M99" s="438"/>
      <c r="N99" s="438"/>
    </row>
    <row r="100" spans="1:14" ht="30" customHeight="1">
      <c r="A100" s="366" t="s">
        <v>1230</v>
      </c>
      <c r="B100" s="366" t="s">
        <v>1077</v>
      </c>
      <c r="C100" s="366" t="s">
        <v>1228</v>
      </c>
      <c r="D100" s="366" t="s">
        <v>1229</v>
      </c>
      <c r="E100" s="366" t="s">
        <v>1084</v>
      </c>
      <c r="F100" s="366" t="s">
        <v>1214</v>
      </c>
      <c r="G100" s="368" t="s">
        <v>1182</v>
      </c>
      <c r="H100" s="500">
        <v>117.01</v>
      </c>
      <c r="I100" s="406">
        <v>1</v>
      </c>
      <c r="J100" s="441">
        <f>TBL_SoR_Decs14[[#This Row],[Rate]]*TBL_SoR_Decs14[[#This Row],[Multiplier]]</f>
        <v>117.01</v>
      </c>
      <c r="K100" s="438"/>
      <c r="L100" s="438"/>
      <c r="M100" s="438"/>
      <c r="N100" s="438"/>
    </row>
    <row r="101" spans="1:14" ht="30" customHeight="1">
      <c r="A101" s="366" t="s">
        <v>1231</v>
      </c>
      <c r="B101" s="366" t="s">
        <v>1077</v>
      </c>
      <c r="C101" s="366" t="s">
        <v>1228</v>
      </c>
      <c r="D101" s="366" t="s">
        <v>1232</v>
      </c>
      <c r="E101" s="366" t="s">
        <v>1080</v>
      </c>
      <c r="F101" s="366" t="s">
        <v>1214</v>
      </c>
      <c r="G101" s="368" t="s">
        <v>1182</v>
      </c>
      <c r="H101" s="500">
        <v>135.01</v>
      </c>
      <c r="I101" s="406">
        <v>1</v>
      </c>
      <c r="J101" s="441">
        <f>TBL_SoR_Decs14[[#This Row],[Rate]]*TBL_SoR_Decs14[[#This Row],[Multiplier]]</f>
        <v>135.01</v>
      </c>
      <c r="K101" s="438"/>
      <c r="L101" s="438"/>
      <c r="M101" s="438"/>
      <c r="N101" s="438"/>
    </row>
    <row r="102" spans="1:14" ht="30" customHeight="1">
      <c r="A102" s="366" t="s">
        <v>1233</v>
      </c>
      <c r="B102" s="366" t="s">
        <v>1077</v>
      </c>
      <c r="C102" s="366" t="s">
        <v>1228</v>
      </c>
      <c r="D102" s="366" t="s">
        <v>1232</v>
      </c>
      <c r="E102" s="366" t="s">
        <v>1084</v>
      </c>
      <c r="F102" s="366" t="s">
        <v>1214</v>
      </c>
      <c r="G102" s="368" t="s">
        <v>1182</v>
      </c>
      <c r="H102" s="500">
        <v>117.01</v>
      </c>
      <c r="I102" s="406">
        <v>1</v>
      </c>
      <c r="J102" s="441">
        <f>TBL_SoR_Decs14[[#This Row],[Rate]]*TBL_SoR_Decs14[[#This Row],[Multiplier]]</f>
        <v>117.01</v>
      </c>
      <c r="K102" s="438"/>
      <c r="L102" s="438"/>
      <c r="M102" s="438"/>
      <c r="N102" s="438"/>
    </row>
    <row r="103" spans="1:14" ht="30" customHeight="1">
      <c r="A103" s="366" t="s">
        <v>1234</v>
      </c>
      <c r="B103" s="366" t="s">
        <v>1077</v>
      </c>
      <c r="C103" s="366" t="s">
        <v>1228</v>
      </c>
      <c r="D103" s="366" t="s">
        <v>1235</v>
      </c>
      <c r="E103" s="366" t="s">
        <v>1080</v>
      </c>
      <c r="F103" s="366" t="s">
        <v>1214</v>
      </c>
      <c r="G103" s="368" t="s">
        <v>1182</v>
      </c>
      <c r="H103" s="500">
        <v>135.01</v>
      </c>
      <c r="I103" s="406">
        <v>1</v>
      </c>
      <c r="J103" s="441">
        <f>TBL_SoR_Decs14[[#This Row],[Rate]]*TBL_SoR_Decs14[[#This Row],[Multiplier]]</f>
        <v>135.01</v>
      </c>
      <c r="K103" s="438"/>
      <c r="L103" s="438"/>
      <c r="M103" s="438"/>
      <c r="N103" s="438"/>
    </row>
    <row r="104" spans="1:14" ht="30" customHeight="1">
      <c r="A104" s="366" t="s">
        <v>1236</v>
      </c>
      <c r="B104" s="366" t="s">
        <v>1077</v>
      </c>
      <c r="C104" s="366" t="s">
        <v>1228</v>
      </c>
      <c r="D104" s="366" t="s">
        <v>1235</v>
      </c>
      <c r="E104" s="366" t="s">
        <v>1084</v>
      </c>
      <c r="F104" s="366" t="s">
        <v>1214</v>
      </c>
      <c r="G104" s="368" t="s">
        <v>1182</v>
      </c>
      <c r="H104" s="500">
        <v>117.01</v>
      </c>
      <c r="I104" s="406">
        <v>1</v>
      </c>
      <c r="J104" s="441">
        <f>TBL_SoR_Decs14[[#This Row],[Rate]]*TBL_SoR_Decs14[[#This Row],[Multiplier]]</f>
        <v>117.01</v>
      </c>
      <c r="K104" s="438"/>
      <c r="L104" s="438"/>
      <c r="M104" s="438"/>
      <c r="N104" s="438"/>
    </row>
    <row r="105" spans="1:14" ht="15" customHeight="1">
      <c r="A105" s="366" t="s">
        <v>1237</v>
      </c>
      <c r="B105" s="367" t="s">
        <v>1077</v>
      </c>
      <c r="C105" s="366" t="s">
        <v>1238</v>
      </c>
      <c r="D105" s="366" t="s">
        <v>1082</v>
      </c>
      <c r="E105" s="366" t="s">
        <v>1080</v>
      </c>
      <c r="F105" s="366"/>
      <c r="G105" s="368" t="s">
        <v>8</v>
      </c>
      <c r="H105" s="500">
        <v>27.01</v>
      </c>
      <c r="I105" s="406">
        <v>1</v>
      </c>
      <c r="J105" s="441">
        <f>TBL_SoR_Decs14[[#This Row],[Rate]]*TBL_SoR_Decs14[[#This Row],[Multiplier]]</f>
        <v>27.01</v>
      </c>
      <c r="K105" s="438"/>
      <c r="L105" s="438"/>
      <c r="M105" s="438"/>
      <c r="N105" s="438"/>
    </row>
    <row r="106" spans="1:14" ht="15" customHeight="1">
      <c r="A106" s="366" t="s">
        <v>1239</v>
      </c>
      <c r="B106" s="367" t="s">
        <v>1077</v>
      </c>
      <c r="C106" s="366" t="s">
        <v>1238</v>
      </c>
      <c r="D106" s="366" t="s">
        <v>1082</v>
      </c>
      <c r="E106" s="366" t="s">
        <v>1084</v>
      </c>
      <c r="F106" s="366"/>
      <c r="G106" s="368" t="s">
        <v>8</v>
      </c>
      <c r="H106" s="500">
        <v>21.6</v>
      </c>
      <c r="I106" s="406">
        <v>1</v>
      </c>
      <c r="J106" s="441">
        <f>TBL_SoR_Decs14[[#This Row],[Rate]]*TBL_SoR_Decs14[[#This Row],[Multiplier]]</f>
        <v>21.6</v>
      </c>
      <c r="K106" s="438"/>
      <c r="L106" s="438"/>
      <c r="M106" s="438"/>
      <c r="N106" s="438"/>
    </row>
    <row r="107" spans="1:14" ht="15" customHeight="1">
      <c r="A107" s="366" t="s">
        <v>1240</v>
      </c>
      <c r="B107" s="367" t="s">
        <v>1077</v>
      </c>
      <c r="C107" s="366" t="s">
        <v>1241</v>
      </c>
      <c r="D107" s="366" t="s">
        <v>1082</v>
      </c>
      <c r="E107" s="366" t="s">
        <v>1080</v>
      </c>
      <c r="F107" s="366"/>
      <c r="G107" s="368" t="s">
        <v>8</v>
      </c>
      <c r="H107" s="500">
        <v>21.6</v>
      </c>
      <c r="I107" s="406">
        <v>1</v>
      </c>
      <c r="J107" s="441">
        <f>TBL_SoR_Decs14[[#This Row],[Rate]]*TBL_SoR_Decs14[[#This Row],[Multiplier]]</f>
        <v>21.6</v>
      </c>
      <c r="K107" s="438"/>
      <c r="L107" s="438"/>
      <c r="M107" s="438"/>
      <c r="N107" s="438"/>
    </row>
    <row r="108" spans="1:14" ht="15" customHeight="1">
      <c r="A108" s="366" t="s">
        <v>1242</v>
      </c>
      <c r="B108" s="367" t="s">
        <v>1077</v>
      </c>
      <c r="C108" s="366" t="s">
        <v>1241</v>
      </c>
      <c r="D108" s="366" t="s">
        <v>1082</v>
      </c>
      <c r="E108" s="366" t="s">
        <v>1084</v>
      </c>
      <c r="F108" s="366"/>
      <c r="G108" s="368" t="s">
        <v>8</v>
      </c>
      <c r="H108" s="500">
        <v>18</v>
      </c>
      <c r="I108" s="406">
        <v>1</v>
      </c>
      <c r="J108" s="441">
        <f>TBL_SoR_Decs14[[#This Row],[Rate]]*TBL_SoR_Decs14[[#This Row],[Multiplier]]</f>
        <v>18</v>
      </c>
      <c r="K108" s="438"/>
      <c r="L108" s="438"/>
      <c r="M108" s="438"/>
      <c r="N108" s="438"/>
    </row>
    <row r="109" spans="1:14" ht="15" customHeight="1">
      <c r="A109" s="366" t="s">
        <v>1243</v>
      </c>
      <c r="B109" s="367" t="s">
        <v>1077</v>
      </c>
      <c r="C109" s="366" t="s">
        <v>1244</v>
      </c>
      <c r="D109" s="366" t="s">
        <v>1082</v>
      </c>
      <c r="E109" s="366" t="s">
        <v>1080</v>
      </c>
      <c r="F109" s="366"/>
      <c r="G109" s="368" t="s">
        <v>8</v>
      </c>
      <c r="H109" s="500">
        <v>21.6</v>
      </c>
      <c r="I109" s="406">
        <v>1</v>
      </c>
      <c r="J109" s="441">
        <f>TBL_SoR_Decs14[[#This Row],[Rate]]*TBL_SoR_Decs14[[#This Row],[Multiplier]]</f>
        <v>21.6</v>
      </c>
      <c r="K109" s="438"/>
      <c r="L109" s="438"/>
      <c r="M109" s="438"/>
      <c r="N109" s="438"/>
    </row>
    <row r="110" spans="1:14" ht="15" customHeight="1">
      <c r="A110" s="366" t="s">
        <v>1245</v>
      </c>
      <c r="B110" s="367" t="s">
        <v>1077</v>
      </c>
      <c r="C110" s="366" t="s">
        <v>1244</v>
      </c>
      <c r="D110" s="366" t="s">
        <v>1082</v>
      </c>
      <c r="E110" s="366" t="s">
        <v>1084</v>
      </c>
      <c r="F110" s="366"/>
      <c r="G110" s="368" t="s">
        <v>8</v>
      </c>
      <c r="H110" s="500">
        <v>18</v>
      </c>
      <c r="I110" s="406">
        <v>1</v>
      </c>
      <c r="J110" s="441">
        <f>TBL_SoR_Decs14[[#This Row],[Rate]]*TBL_SoR_Decs14[[#This Row],[Multiplier]]</f>
        <v>18</v>
      </c>
      <c r="K110" s="438"/>
      <c r="L110" s="438"/>
      <c r="M110" s="438"/>
      <c r="N110" s="438"/>
    </row>
    <row r="111" spans="1:14" ht="15" customHeight="1">
      <c r="A111" s="366" t="s">
        <v>1246</v>
      </c>
      <c r="B111" s="367" t="s">
        <v>1077</v>
      </c>
      <c r="C111" s="366" t="s">
        <v>1247</v>
      </c>
      <c r="D111" s="366" t="s">
        <v>1082</v>
      </c>
      <c r="E111" s="366" t="s">
        <v>1080</v>
      </c>
      <c r="F111" s="366"/>
      <c r="G111" s="368" t="s">
        <v>871</v>
      </c>
      <c r="H111" s="500">
        <v>21.6</v>
      </c>
      <c r="I111" s="406">
        <v>1</v>
      </c>
      <c r="J111" s="441">
        <f>TBL_SoR_Decs14[[#This Row],[Rate]]*TBL_SoR_Decs14[[#This Row],[Multiplier]]</f>
        <v>21.6</v>
      </c>
      <c r="K111" s="438"/>
      <c r="L111" s="438"/>
      <c r="M111" s="438"/>
      <c r="N111" s="438"/>
    </row>
    <row r="112" spans="1:14" ht="15" customHeight="1">
      <c r="A112" s="366" t="s">
        <v>1248</v>
      </c>
      <c r="B112" s="367" t="s">
        <v>1077</v>
      </c>
      <c r="C112" s="366" t="s">
        <v>1247</v>
      </c>
      <c r="D112" s="366" t="s">
        <v>1082</v>
      </c>
      <c r="E112" s="366" t="s">
        <v>1084</v>
      </c>
      <c r="F112" s="366"/>
      <c r="G112" s="368" t="s">
        <v>871</v>
      </c>
      <c r="H112" s="500">
        <v>18</v>
      </c>
      <c r="I112" s="406">
        <v>1</v>
      </c>
      <c r="J112" s="441">
        <f>TBL_SoR_Decs14[[#This Row],[Rate]]*TBL_SoR_Decs14[[#This Row],[Multiplier]]</f>
        <v>18</v>
      </c>
      <c r="K112" s="438"/>
      <c r="L112" s="438"/>
      <c r="M112" s="438"/>
      <c r="N112" s="438"/>
    </row>
    <row r="113" spans="1:14" ht="15" customHeight="1">
      <c r="A113" s="366" t="s">
        <v>1249</v>
      </c>
      <c r="B113" s="367" t="s">
        <v>1077</v>
      </c>
      <c r="C113" s="366" t="s">
        <v>1250</v>
      </c>
      <c r="D113" s="366" t="s">
        <v>1079</v>
      </c>
      <c r="E113" s="366" t="s">
        <v>1080</v>
      </c>
      <c r="F113" s="366"/>
      <c r="G113" s="368" t="s">
        <v>871</v>
      </c>
      <c r="H113" s="500">
        <v>11.7</v>
      </c>
      <c r="I113" s="406">
        <v>1</v>
      </c>
      <c r="J113" s="441">
        <f>TBL_SoR_Decs14[[#This Row],[Rate]]*TBL_SoR_Decs14[[#This Row],[Multiplier]]</f>
        <v>11.7</v>
      </c>
      <c r="K113" s="438"/>
      <c r="L113" s="438"/>
      <c r="M113" s="438"/>
      <c r="N113" s="438"/>
    </row>
    <row r="114" spans="1:14" ht="15" customHeight="1">
      <c r="A114" s="366" t="s">
        <v>1251</v>
      </c>
      <c r="B114" s="367" t="s">
        <v>1077</v>
      </c>
      <c r="C114" s="366" t="s">
        <v>1250</v>
      </c>
      <c r="D114" s="366" t="s">
        <v>1087</v>
      </c>
      <c r="E114" s="366" t="s">
        <v>1080</v>
      </c>
      <c r="F114" s="366"/>
      <c r="G114" s="368" t="s">
        <v>871</v>
      </c>
      <c r="H114" s="500">
        <v>9.89</v>
      </c>
      <c r="I114" s="406">
        <v>1</v>
      </c>
      <c r="J114" s="441">
        <f>TBL_SoR_Decs14[[#This Row],[Rate]]*TBL_SoR_Decs14[[#This Row],[Multiplier]]</f>
        <v>9.89</v>
      </c>
      <c r="K114" s="438"/>
      <c r="L114" s="438"/>
      <c r="M114" s="438"/>
      <c r="N114" s="438"/>
    </row>
    <row r="115" spans="1:14" ht="15" customHeight="1">
      <c r="A115" s="366" t="s">
        <v>1252</v>
      </c>
      <c r="B115" s="367" t="s">
        <v>1077</v>
      </c>
      <c r="C115" s="366" t="s">
        <v>1250</v>
      </c>
      <c r="D115" s="366" t="s">
        <v>1082</v>
      </c>
      <c r="E115" s="366" t="s">
        <v>1080</v>
      </c>
      <c r="F115" s="366"/>
      <c r="G115" s="368" t="s">
        <v>871</v>
      </c>
      <c r="H115" s="500">
        <v>11.7</v>
      </c>
      <c r="I115" s="406">
        <v>1</v>
      </c>
      <c r="J115" s="441">
        <f>TBL_SoR_Decs14[[#This Row],[Rate]]*TBL_SoR_Decs14[[#This Row],[Multiplier]]</f>
        <v>11.7</v>
      </c>
      <c r="K115" s="438"/>
      <c r="L115" s="438"/>
      <c r="M115" s="438"/>
      <c r="N115" s="438"/>
    </row>
    <row r="116" spans="1:14" ht="15" customHeight="1">
      <c r="A116" s="366" t="s">
        <v>1253</v>
      </c>
      <c r="B116" s="367" t="s">
        <v>1077</v>
      </c>
      <c r="C116" s="366" t="s">
        <v>1250</v>
      </c>
      <c r="D116" s="366" t="s">
        <v>1082</v>
      </c>
      <c r="E116" s="366" t="s">
        <v>1084</v>
      </c>
      <c r="F116" s="366"/>
      <c r="G116" s="368" t="s">
        <v>871</v>
      </c>
      <c r="H116" s="500">
        <v>9.01</v>
      </c>
      <c r="I116" s="406">
        <v>1</v>
      </c>
      <c r="J116" s="441">
        <f>TBL_SoR_Decs14[[#This Row],[Rate]]*TBL_SoR_Decs14[[#This Row],[Multiplier]]</f>
        <v>9.01</v>
      </c>
      <c r="K116" s="438"/>
      <c r="L116" s="438"/>
      <c r="M116" s="438"/>
      <c r="N116" s="438"/>
    </row>
    <row r="117" spans="1:14" ht="15" customHeight="1">
      <c r="A117" s="366" t="s">
        <v>1254</v>
      </c>
      <c r="B117" s="366" t="s">
        <v>1077</v>
      </c>
      <c r="C117" s="366" t="s">
        <v>1255</v>
      </c>
      <c r="D117" s="366" t="s">
        <v>1079</v>
      </c>
      <c r="E117" s="366" t="s">
        <v>1080</v>
      </c>
      <c r="F117" s="366"/>
      <c r="G117" s="368" t="s">
        <v>8</v>
      </c>
      <c r="H117" s="500">
        <v>18</v>
      </c>
      <c r="I117" s="406">
        <v>1</v>
      </c>
      <c r="J117" s="441">
        <f>TBL_SoR_Decs14[[#This Row],[Rate]]*TBL_SoR_Decs14[[#This Row],[Multiplier]]</f>
        <v>18</v>
      </c>
      <c r="K117" s="438"/>
      <c r="L117" s="438"/>
      <c r="M117" s="438"/>
      <c r="N117" s="438"/>
    </row>
    <row r="118" spans="1:14" ht="15" customHeight="1">
      <c r="A118" s="366" t="s">
        <v>1256</v>
      </c>
      <c r="B118" s="366" t="s">
        <v>1077</v>
      </c>
      <c r="C118" s="366" t="s">
        <v>1255</v>
      </c>
      <c r="D118" s="366" t="s">
        <v>1087</v>
      </c>
      <c r="E118" s="366" t="s">
        <v>1080</v>
      </c>
      <c r="F118" s="366"/>
      <c r="G118" s="368" t="s">
        <v>8</v>
      </c>
      <c r="H118" s="500">
        <v>21.6</v>
      </c>
      <c r="I118" s="406">
        <v>1</v>
      </c>
      <c r="J118" s="441">
        <f>TBL_SoR_Decs14[[#This Row],[Rate]]*TBL_SoR_Decs14[[#This Row],[Multiplier]]</f>
        <v>21.6</v>
      </c>
      <c r="K118" s="438"/>
      <c r="L118" s="438"/>
      <c r="M118" s="438"/>
      <c r="N118" s="438"/>
    </row>
    <row r="119" spans="1:14" ht="15" customHeight="1">
      <c r="A119" s="366" t="s">
        <v>1257</v>
      </c>
      <c r="B119" s="366" t="s">
        <v>1077</v>
      </c>
      <c r="C119" s="366" t="s">
        <v>1255</v>
      </c>
      <c r="D119" s="366" t="s">
        <v>1101</v>
      </c>
      <c r="E119" s="366" t="s">
        <v>1080</v>
      </c>
      <c r="F119" s="366"/>
      <c r="G119" s="368" t="s">
        <v>8</v>
      </c>
      <c r="H119" s="500">
        <v>21.6</v>
      </c>
      <c r="I119" s="406">
        <v>1</v>
      </c>
      <c r="J119" s="441">
        <f>TBL_SoR_Decs14[[#This Row],[Rate]]*TBL_SoR_Decs14[[#This Row],[Multiplier]]</f>
        <v>21.6</v>
      </c>
      <c r="K119" s="438"/>
      <c r="L119" s="438"/>
      <c r="M119" s="438"/>
      <c r="N119" s="438"/>
    </row>
    <row r="120" spans="1:14" ht="15" customHeight="1">
      <c r="A120" s="366" t="s">
        <v>1258</v>
      </c>
      <c r="B120" s="366" t="s">
        <v>1077</v>
      </c>
      <c r="C120" s="366" t="s">
        <v>1255</v>
      </c>
      <c r="D120" s="366" t="s">
        <v>1082</v>
      </c>
      <c r="E120" s="366" t="s">
        <v>1080</v>
      </c>
      <c r="F120" s="366"/>
      <c r="G120" s="368" t="s">
        <v>8</v>
      </c>
      <c r="H120" s="500">
        <v>27.01</v>
      </c>
      <c r="I120" s="406">
        <v>1</v>
      </c>
      <c r="J120" s="441">
        <f>TBL_SoR_Decs14[[#This Row],[Rate]]*TBL_SoR_Decs14[[#This Row],[Multiplier]]</f>
        <v>27.01</v>
      </c>
      <c r="K120" s="438"/>
      <c r="L120" s="438"/>
      <c r="M120" s="438"/>
      <c r="N120" s="438"/>
    </row>
    <row r="121" spans="1:14" ht="15" customHeight="1">
      <c r="A121" s="366" t="s">
        <v>1259</v>
      </c>
      <c r="B121" s="366" t="s">
        <v>1077</v>
      </c>
      <c r="C121" s="366" t="s">
        <v>1255</v>
      </c>
      <c r="D121" s="366" t="s">
        <v>1082</v>
      </c>
      <c r="E121" s="366" t="s">
        <v>1084</v>
      </c>
      <c r="F121" s="366"/>
      <c r="G121" s="368" t="s">
        <v>8</v>
      </c>
      <c r="H121" s="500">
        <v>27.01</v>
      </c>
      <c r="I121" s="406">
        <v>1</v>
      </c>
      <c r="J121" s="441">
        <f>TBL_SoR_Decs14[[#This Row],[Rate]]*TBL_SoR_Decs14[[#This Row],[Multiplier]]</f>
        <v>27.01</v>
      </c>
      <c r="K121" s="438"/>
      <c r="L121" s="438"/>
      <c r="M121" s="438"/>
      <c r="N121" s="438"/>
    </row>
    <row r="122" spans="1:14" ht="15" customHeight="1">
      <c r="A122" s="366" t="s">
        <v>1260</v>
      </c>
      <c r="B122" s="366" t="s">
        <v>1077</v>
      </c>
      <c r="C122" s="366" t="s">
        <v>1261</v>
      </c>
      <c r="D122" s="366" t="s">
        <v>1262</v>
      </c>
      <c r="E122" s="366" t="s">
        <v>1080</v>
      </c>
      <c r="F122" s="366"/>
      <c r="G122" s="368" t="s">
        <v>8</v>
      </c>
      <c r="H122" s="500">
        <v>27.01</v>
      </c>
      <c r="I122" s="406">
        <v>1</v>
      </c>
      <c r="J122" s="441">
        <f>TBL_SoR_Decs14[[#This Row],[Rate]]*TBL_SoR_Decs14[[#This Row],[Multiplier]]</f>
        <v>27.01</v>
      </c>
      <c r="K122" s="438"/>
      <c r="L122" s="438"/>
      <c r="M122" s="438"/>
      <c r="N122" s="438"/>
    </row>
    <row r="123" spans="1:14" ht="15" customHeight="1">
      <c r="A123" s="366" t="s">
        <v>1263</v>
      </c>
      <c r="B123" s="366" t="s">
        <v>1077</v>
      </c>
      <c r="C123" s="366" t="s">
        <v>1261</v>
      </c>
      <c r="D123" s="366" t="s">
        <v>1144</v>
      </c>
      <c r="E123" s="366" t="s">
        <v>1080</v>
      </c>
      <c r="F123" s="366"/>
      <c r="G123" s="368" t="s">
        <v>8</v>
      </c>
      <c r="H123" s="500">
        <v>27.01</v>
      </c>
      <c r="I123" s="406">
        <v>1</v>
      </c>
      <c r="J123" s="441">
        <f>TBL_SoR_Decs14[[#This Row],[Rate]]*TBL_SoR_Decs14[[#This Row],[Multiplier]]</f>
        <v>27.01</v>
      </c>
      <c r="K123" s="438"/>
      <c r="L123" s="438"/>
      <c r="M123" s="438"/>
      <c r="N123" s="438"/>
    </row>
    <row r="124" spans="1:14" ht="15" customHeight="1">
      <c r="A124" s="366" t="s">
        <v>1264</v>
      </c>
      <c r="B124" s="366" t="s">
        <v>1077</v>
      </c>
      <c r="C124" s="366" t="s">
        <v>1261</v>
      </c>
      <c r="D124" s="366" t="s">
        <v>1087</v>
      </c>
      <c r="E124" s="366" t="s">
        <v>1080</v>
      </c>
      <c r="F124" s="366"/>
      <c r="G124" s="368" t="s">
        <v>8</v>
      </c>
      <c r="H124" s="500">
        <v>21.6</v>
      </c>
      <c r="I124" s="406">
        <v>1</v>
      </c>
      <c r="J124" s="441">
        <f>TBL_SoR_Decs14[[#This Row],[Rate]]*TBL_SoR_Decs14[[#This Row],[Multiplier]]</f>
        <v>21.6</v>
      </c>
      <c r="K124" s="438"/>
      <c r="L124" s="438"/>
      <c r="M124" s="438"/>
      <c r="N124" s="438"/>
    </row>
    <row r="125" spans="1:14" ht="15" customHeight="1">
      <c r="A125" s="366" t="s">
        <v>1265</v>
      </c>
      <c r="B125" s="366" t="s">
        <v>1077</v>
      </c>
      <c r="C125" s="366" t="s">
        <v>1261</v>
      </c>
      <c r="D125" s="366" t="s">
        <v>1101</v>
      </c>
      <c r="E125" s="366" t="s">
        <v>1080</v>
      </c>
      <c r="F125" s="366"/>
      <c r="G125" s="368" t="s">
        <v>8</v>
      </c>
      <c r="H125" s="500">
        <v>27.01</v>
      </c>
      <c r="I125" s="406">
        <v>1</v>
      </c>
      <c r="J125" s="441">
        <f>TBL_SoR_Decs14[[#This Row],[Rate]]*TBL_SoR_Decs14[[#This Row],[Multiplier]]</f>
        <v>27.01</v>
      </c>
      <c r="K125" s="438"/>
      <c r="L125" s="438"/>
      <c r="M125" s="438"/>
      <c r="N125" s="438"/>
    </row>
    <row r="126" spans="1:14" ht="15" customHeight="1">
      <c r="A126" s="366" t="s">
        <v>1266</v>
      </c>
      <c r="B126" s="366" t="s">
        <v>1077</v>
      </c>
      <c r="C126" s="366" t="s">
        <v>1261</v>
      </c>
      <c r="D126" s="366" t="s">
        <v>1082</v>
      </c>
      <c r="E126" s="366" t="s">
        <v>1080</v>
      </c>
      <c r="F126" s="366"/>
      <c r="G126" s="368" t="s">
        <v>8</v>
      </c>
      <c r="H126" s="500">
        <v>27.01</v>
      </c>
      <c r="I126" s="406">
        <v>1</v>
      </c>
      <c r="J126" s="441">
        <f>TBL_SoR_Decs14[[#This Row],[Rate]]*TBL_SoR_Decs14[[#This Row],[Multiplier]]</f>
        <v>27.01</v>
      </c>
      <c r="K126" s="438"/>
      <c r="L126" s="438"/>
      <c r="M126" s="438"/>
      <c r="N126" s="438"/>
    </row>
    <row r="127" spans="1:14" ht="15" customHeight="1">
      <c r="A127" s="366" t="s">
        <v>1267</v>
      </c>
      <c r="B127" s="366" t="s">
        <v>1077</v>
      </c>
      <c r="C127" s="366" t="s">
        <v>1261</v>
      </c>
      <c r="D127" s="366" t="s">
        <v>1082</v>
      </c>
      <c r="E127" s="366" t="s">
        <v>1084</v>
      </c>
      <c r="F127" s="366"/>
      <c r="G127" s="368" t="s">
        <v>8</v>
      </c>
      <c r="H127" s="500">
        <v>21.6</v>
      </c>
      <c r="I127" s="406">
        <v>1</v>
      </c>
      <c r="J127" s="441">
        <f>TBL_SoR_Decs14[[#This Row],[Rate]]*TBL_SoR_Decs14[[#This Row],[Multiplier]]</f>
        <v>21.6</v>
      </c>
      <c r="K127" s="438"/>
      <c r="L127" s="438"/>
      <c r="M127" s="438"/>
      <c r="N127" s="438"/>
    </row>
    <row r="128" spans="1:14" ht="15" customHeight="1">
      <c r="A128" s="366" t="s">
        <v>1268</v>
      </c>
      <c r="B128" s="367" t="s">
        <v>1077</v>
      </c>
      <c r="C128" s="366" t="s">
        <v>1269</v>
      </c>
      <c r="D128" s="366" t="s">
        <v>1087</v>
      </c>
      <c r="E128" s="366" t="s">
        <v>1080</v>
      </c>
      <c r="F128" s="366"/>
      <c r="G128" s="368" t="s">
        <v>8</v>
      </c>
      <c r="H128" s="500">
        <v>27.01</v>
      </c>
      <c r="I128" s="406">
        <v>1</v>
      </c>
      <c r="J128" s="441">
        <f>TBL_SoR_Decs14[[#This Row],[Rate]]*TBL_SoR_Decs14[[#This Row],[Multiplier]]</f>
        <v>27.01</v>
      </c>
      <c r="K128" s="438"/>
      <c r="L128" s="438"/>
      <c r="M128" s="438"/>
      <c r="N128" s="438"/>
    </row>
    <row r="129" spans="1:14" ht="15" customHeight="1">
      <c r="A129" s="366" t="s">
        <v>1270</v>
      </c>
      <c r="B129" s="367" t="s">
        <v>1077</v>
      </c>
      <c r="C129" s="366" t="s">
        <v>1269</v>
      </c>
      <c r="D129" s="366" t="s">
        <v>1082</v>
      </c>
      <c r="E129" s="366" t="s">
        <v>1080</v>
      </c>
      <c r="F129" s="366"/>
      <c r="G129" s="368" t="s">
        <v>8</v>
      </c>
      <c r="H129" s="500">
        <v>27.01</v>
      </c>
      <c r="I129" s="406">
        <v>1</v>
      </c>
      <c r="J129" s="441">
        <f>TBL_SoR_Decs14[[#This Row],[Rate]]*TBL_SoR_Decs14[[#This Row],[Multiplier]]</f>
        <v>27.01</v>
      </c>
      <c r="K129" s="438"/>
      <c r="L129" s="438"/>
      <c r="M129" s="438"/>
      <c r="N129" s="438"/>
    </row>
    <row r="130" spans="1:14" ht="15" customHeight="1">
      <c r="A130" s="366" t="s">
        <v>1271</v>
      </c>
      <c r="B130" s="367" t="s">
        <v>1077</v>
      </c>
      <c r="C130" s="366" t="s">
        <v>1269</v>
      </c>
      <c r="D130" s="366" t="s">
        <v>1082</v>
      </c>
      <c r="E130" s="366" t="s">
        <v>1084</v>
      </c>
      <c r="F130" s="366"/>
      <c r="G130" s="368" t="s">
        <v>8</v>
      </c>
      <c r="H130" s="500">
        <v>21.6</v>
      </c>
      <c r="I130" s="406">
        <v>1</v>
      </c>
      <c r="J130" s="441">
        <f>TBL_SoR_Decs14[[#This Row],[Rate]]*TBL_SoR_Decs14[[#This Row],[Multiplier]]</f>
        <v>21.6</v>
      </c>
      <c r="K130" s="438"/>
      <c r="L130" s="438"/>
      <c r="M130" s="438"/>
      <c r="N130" s="438"/>
    </row>
    <row r="131" spans="1:14" ht="15" customHeight="1">
      <c r="A131" s="366" t="s">
        <v>1272</v>
      </c>
      <c r="B131" s="366" t="s">
        <v>1077</v>
      </c>
      <c r="C131" s="366" t="s">
        <v>1273</v>
      </c>
      <c r="D131" s="366" t="s">
        <v>1161</v>
      </c>
      <c r="E131" s="366" t="s">
        <v>1080</v>
      </c>
      <c r="F131" s="366"/>
      <c r="G131" s="368" t="s">
        <v>8</v>
      </c>
      <c r="H131" s="500">
        <v>35.1</v>
      </c>
      <c r="I131" s="406">
        <v>1</v>
      </c>
      <c r="J131" s="441">
        <f>TBL_SoR_Decs14[[#This Row],[Rate]]*TBL_SoR_Decs14[[#This Row],[Multiplier]]</f>
        <v>35.1</v>
      </c>
      <c r="K131" s="438"/>
      <c r="L131" s="438"/>
      <c r="M131" s="438"/>
      <c r="N131" s="438"/>
    </row>
    <row r="132" spans="1:14" ht="15" customHeight="1">
      <c r="A132" s="366" t="s">
        <v>1274</v>
      </c>
      <c r="B132" s="366" t="s">
        <v>1077</v>
      </c>
      <c r="C132" s="366" t="s">
        <v>1273</v>
      </c>
      <c r="D132" s="366" t="s">
        <v>1079</v>
      </c>
      <c r="E132" s="366" t="s">
        <v>1080</v>
      </c>
      <c r="F132" s="366"/>
      <c r="G132" s="368" t="s">
        <v>8</v>
      </c>
      <c r="H132" s="500">
        <v>35.1</v>
      </c>
      <c r="I132" s="406">
        <v>1</v>
      </c>
      <c r="J132" s="441">
        <f>TBL_SoR_Decs14[[#This Row],[Rate]]*TBL_SoR_Decs14[[#This Row],[Multiplier]]</f>
        <v>35.1</v>
      </c>
      <c r="K132" s="438"/>
      <c r="L132" s="438"/>
      <c r="M132" s="438"/>
      <c r="N132" s="438"/>
    </row>
    <row r="133" spans="1:14" ht="15" customHeight="1">
      <c r="A133" s="366" t="s">
        <v>1275</v>
      </c>
      <c r="B133" s="366" t="s">
        <v>1077</v>
      </c>
      <c r="C133" s="366" t="s">
        <v>1273</v>
      </c>
      <c r="D133" s="366" t="s">
        <v>1087</v>
      </c>
      <c r="E133" s="366" t="s">
        <v>1080</v>
      </c>
      <c r="F133" s="366"/>
      <c r="G133" s="368" t="s">
        <v>8</v>
      </c>
      <c r="H133" s="500">
        <v>45.9</v>
      </c>
      <c r="I133" s="406">
        <v>1</v>
      </c>
      <c r="J133" s="441">
        <f>TBL_SoR_Decs14[[#This Row],[Rate]]*TBL_SoR_Decs14[[#This Row],[Multiplier]]</f>
        <v>45.9</v>
      </c>
      <c r="K133" s="438"/>
      <c r="L133" s="438"/>
      <c r="M133" s="438"/>
      <c r="N133" s="438"/>
    </row>
    <row r="134" spans="1:14" ht="15" customHeight="1">
      <c r="A134" s="366" t="s">
        <v>1276</v>
      </c>
      <c r="B134" s="366" t="s">
        <v>1077</v>
      </c>
      <c r="C134" s="366" t="s">
        <v>1273</v>
      </c>
      <c r="D134" s="366" t="s">
        <v>1277</v>
      </c>
      <c r="E134" s="366" t="s">
        <v>1080</v>
      </c>
      <c r="F134" s="366"/>
      <c r="G134" s="368" t="s">
        <v>8</v>
      </c>
      <c r="H134" s="500">
        <v>29.7</v>
      </c>
      <c r="I134" s="406">
        <v>1</v>
      </c>
      <c r="J134" s="441">
        <f>TBL_SoR_Decs14[[#This Row],[Rate]]*TBL_SoR_Decs14[[#This Row],[Multiplier]]</f>
        <v>29.7</v>
      </c>
      <c r="K134" s="438"/>
      <c r="L134" s="438"/>
      <c r="M134" s="438"/>
      <c r="N134" s="438"/>
    </row>
    <row r="135" spans="1:14" ht="15" customHeight="1">
      <c r="A135" s="366" t="s">
        <v>1278</v>
      </c>
      <c r="B135" s="366" t="s">
        <v>1077</v>
      </c>
      <c r="C135" s="366" t="s">
        <v>1273</v>
      </c>
      <c r="D135" s="366" t="s">
        <v>1082</v>
      </c>
      <c r="E135" s="366" t="s">
        <v>1080</v>
      </c>
      <c r="F135" s="366"/>
      <c r="G135" s="368" t="s">
        <v>8</v>
      </c>
      <c r="H135" s="500">
        <v>54</v>
      </c>
      <c r="I135" s="406">
        <v>1</v>
      </c>
      <c r="J135" s="441">
        <f>TBL_SoR_Decs14[[#This Row],[Rate]]*TBL_SoR_Decs14[[#This Row],[Multiplier]]</f>
        <v>54</v>
      </c>
      <c r="K135" s="438"/>
      <c r="L135" s="438"/>
      <c r="M135" s="438"/>
      <c r="N135" s="438"/>
    </row>
    <row r="136" spans="1:14" ht="15" customHeight="1">
      <c r="A136" s="366" t="s">
        <v>1279</v>
      </c>
      <c r="B136" s="366" t="s">
        <v>1077</v>
      </c>
      <c r="C136" s="366" t="s">
        <v>1273</v>
      </c>
      <c r="D136" s="366" t="s">
        <v>1082</v>
      </c>
      <c r="E136" s="366" t="s">
        <v>1084</v>
      </c>
      <c r="F136" s="366"/>
      <c r="G136" s="368" t="s">
        <v>8</v>
      </c>
      <c r="H136" s="500">
        <v>54</v>
      </c>
      <c r="I136" s="406">
        <v>1</v>
      </c>
      <c r="J136" s="441">
        <f>TBL_SoR_Decs14[[#This Row],[Rate]]*TBL_SoR_Decs14[[#This Row],[Multiplier]]</f>
        <v>54</v>
      </c>
      <c r="K136" s="437"/>
      <c r="L136" s="437"/>
      <c r="M136" s="437"/>
      <c r="N136" s="438"/>
    </row>
    <row r="137" spans="1:14" ht="15" customHeight="1">
      <c r="A137" s="366" t="s">
        <v>1280</v>
      </c>
      <c r="B137" s="366" t="s">
        <v>1077</v>
      </c>
      <c r="C137" s="366" t="s">
        <v>1281</v>
      </c>
      <c r="D137" s="366" t="s">
        <v>823</v>
      </c>
      <c r="E137" s="366" t="s">
        <v>1080</v>
      </c>
      <c r="F137" s="366"/>
      <c r="G137" s="368" t="s">
        <v>8</v>
      </c>
      <c r="H137" s="500">
        <v>27.01</v>
      </c>
      <c r="I137" s="406">
        <v>1</v>
      </c>
      <c r="J137" s="441">
        <f>TBL_SoR_Decs14[[#This Row],[Rate]]*TBL_SoR_Decs14[[#This Row],[Multiplier]]</f>
        <v>27.01</v>
      </c>
      <c r="K137" s="438"/>
      <c r="L137" s="438"/>
      <c r="M137" s="438"/>
      <c r="N137" s="438"/>
    </row>
    <row r="138" spans="1:14" ht="15" customHeight="1">
      <c r="A138" s="366" t="s">
        <v>1282</v>
      </c>
      <c r="B138" s="366" t="s">
        <v>1077</v>
      </c>
      <c r="C138" s="366" t="s">
        <v>1281</v>
      </c>
      <c r="D138" s="366" t="s">
        <v>1161</v>
      </c>
      <c r="E138" s="366" t="s">
        <v>1080</v>
      </c>
      <c r="F138" s="366"/>
      <c r="G138" s="368" t="s">
        <v>8</v>
      </c>
      <c r="H138" s="500">
        <v>23.4</v>
      </c>
      <c r="I138" s="406">
        <v>1</v>
      </c>
      <c r="J138" s="441">
        <f>TBL_SoR_Decs14[[#This Row],[Rate]]*TBL_SoR_Decs14[[#This Row],[Multiplier]]</f>
        <v>23.4</v>
      </c>
      <c r="K138" s="438"/>
      <c r="L138" s="438"/>
      <c r="M138" s="438"/>
      <c r="N138" s="438"/>
    </row>
    <row r="139" spans="1:14" ht="30" customHeight="1">
      <c r="A139" s="366" t="s">
        <v>1283</v>
      </c>
      <c r="B139" s="366" t="s">
        <v>1077</v>
      </c>
      <c r="C139" s="366" t="s">
        <v>1281</v>
      </c>
      <c r="D139" s="366" t="s">
        <v>1284</v>
      </c>
      <c r="E139" s="366" t="s">
        <v>1080</v>
      </c>
      <c r="F139" s="366"/>
      <c r="G139" s="368" t="s">
        <v>8</v>
      </c>
      <c r="H139" s="500">
        <v>23.4</v>
      </c>
      <c r="I139" s="406">
        <v>1</v>
      </c>
      <c r="J139" s="441">
        <f>TBL_SoR_Decs14[[#This Row],[Rate]]*TBL_SoR_Decs14[[#This Row],[Multiplier]]</f>
        <v>23.4</v>
      </c>
      <c r="K139" s="438"/>
      <c r="L139" s="438"/>
      <c r="M139" s="438"/>
      <c r="N139" s="438"/>
    </row>
    <row r="140" spans="1:14" ht="15" customHeight="1">
      <c r="A140" s="366" t="s">
        <v>1285</v>
      </c>
      <c r="B140" s="366" t="s">
        <v>1077</v>
      </c>
      <c r="C140" s="366" t="s">
        <v>1281</v>
      </c>
      <c r="D140" s="366" t="s">
        <v>1286</v>
      </c>
      <c r="E140" s="366" t="s">
        <v>1080</v>
      </c>
      <c r="F140" s="366"/>
      <c r="G140" s="368" t="s">
        <v>8</v>
      </c>
      <c r="H140" s="500">
        <v>23.4</v>
      </c>
      <c r="I140" s="406">
        <v>1</v>
      </c>
      <c r="J140" s="441">
        <f>TBL_SoR_Decs14[[#This Row],[Rate]]*TBL_SoR_Decs14[[#This Row],[Multiplier]]</f>
        <v>23.4</v>
      </c>
      <c r="K140" s="438"/>
      <c r="L140" s="438"/>
      <c r="M140" s="438"/>
      <c r="N140" s="438"/>
    </row>
    <row r="141" spans="1:14" ht="15" customHeight="1">
      <c r="A141" s="366" t="s">
        <v>1287</v>
      </c>
      <c r="B141" s="366" t="s">
        <v>1077</v>
      </c>
      <c r="C141" s="366" t="s">
        <v>1281</v>
      </c>
      <c r="D141" s="366" t="s">
        <v>1288</v>
      </c>
      <c r="E141" s="366" t="s">
        <v>1080</v>
      </c>
      <c r="F141" s="366"/>
      <c r="G141" s="368" t="s">
        <v>8</v>
      </c>
      <c r="H141" s="500">
        <v>27.01</v>
      </c>
      <c r="I141" s="406">
        <v>1</v>
      </c>
      <c r="J141" s="441">
        <f>TBL_SoR_Decs14[[#This Row],[Rate]]*TBL_SoR_Decs14[[#This Row],[Multiplier]]</f>
        <v>27.01</v>
      </c>
      <c r="K141" s="438"/>
      <c r="L141" s="438"/>
      <c r="M141" s="438"/>
      <c r="N141" s="438"/>
    </row>
    <row r="142" spans="1:14" ht="15" customHeight="1">
      <c r="A142" s="366" t="s">
        <v>1289</v>
      </c>
      <c r="B142" s="366" t="s">
        <v>1077</v>
      </c>
      <c r="C142" s="366" t="s">
        <v>1281</v>
      </c>
      <c r="D142" s="366" t="s">
        <v>1288</v>
      </c>
      <c r="E142" s="366" t="s">
        <v>1084</v>
      </c>
      <c r="F142" s="366"/>
      <c r="G142" s="368" t="s">
        <v>8</v>
      </c>
      <c r="H142" s="500">
        <v>23.4</v>
      </c>
      <c r="I142" s="406">
        <v>1</v>
      </c>
      <c r="J142" s="441">
        <f>TBL_SoR_Decs14[[#This Row],[Rate]]*TBL_SoR_Decs14[[#This Row],[Multiplier]]</f>
        <v>23.4</v>
      </c>
      <c r="K142" s="438"/>
      <c r="L142" s="438"/>
      <c r="M142" s="438"/>
      <c r="N142" s="438"/>
    </row>
    <row r="143" spans="1:14" ht="15" customHeight="1">
      <c r="A143" s="366" t="s">
        <v>1290</v>
      </c>
      <c r="B143" s="366" t="s">
        <v>1077</v>
      </c>
      <c r="C143" s="366" t="s">
        <v>1281</v>
      </c>
      <c r="D143" s="366" t="s">
        <v>1291</v>
      </c>
      <c r="E143" s="366" t="s">
        <v>1080</v>
      </c>
      <c r="F143" s="366"/>
      <c r="G143" s="368" t="s">
        <v>8</v>
      </c>
      <c r="H143" s="500">
        <v>23.4</v>
      </c>
      <c r="I143" s="406">
        <v>1</v>
      </c>
      <c r="J143" s="441">
        <f>TBL_SoR_Decs14[[#This Row],[Rate]]*TBL_SoR_Decs14[[#This Row],[Multiplier]]</f>
        <v>23.4</v>
      </c>
      <c r="K143" s="438"/>
      <c r="L143" s="438"/>
      <c r="M143" s="438"/>
      <c r="N143" s="438"/>
    </row>
    <row r="144" spans="1:14" ht="15" customHeight="1">
      <c r="A144" s="366" t="s">
        <v>1292</v>
      </c>
      <c r="B144" s="366" t="s">
        <v>1077</v>
      </c>
      <c r="C144" s="366" t="s">
        <v>1281</v>
      </c>
      <c r="D144" s="366" t="s">
        <v>1293</v>
      </c>
      <c r="E144" s="366" t="s">
        <v>1080</v>
      </c>
      <c r="F144" s="366"/>
      <c r="G144" s="368" t="s">
        <v>8</v>
      </c>
      <c r="H144" s="500">
        <v>23.4</v>
      </c>
      <c r="I144" s="406">
        <v>1</v>
      </c>
      <c r="J144" s="441">
        <f>TBL_SoR_Decs14[[#This Row],[Rate]]*TBL_SoR_Decs14[[#This Row],[Multiplier]]</f>
        <v>23.4</v>
      </c>
      <c r="K144" s="438"/>
      <c r="L144" s="438"/>
      <c r="M144" s="438"/>
      <c r="N144" s="438"/>
    </row>
    <row r="145" spans="1:14" ht="15" customHeight="1">
      <c r="A145" s="366" t="s">
        <v>1294</v>
      </c>
      <c r="B145" s="366" t="s">
        <v>1077</v>
      </c>
      <c r="C145" s="366" t="s">
        <v>1281</v>
      </c>
      <c r="D145" s="366" t="s">
        <v>1293</v>
      </c>
      <c r="E145" s="366" t="s">
        <v>1084</v>
      </c>
      <c r="F145" s="366"/>
      <c r="G145" s="368" t="s">
        <v>8</v>
      </c>
      <c r="H145" s="500">
        <v>23.4</v>
      </c>
      <c r="I145" s="406">
        <v>1</v>
      </c>
      <c r="J145" s="441">
        <f>TBL_SoR_Decs14[[#This Row],[Rate]]*TBL_SoR_Decs14[[#This Row],[Multiplier]]</f>
        <v>23.4</v>
      </c>
      <c r="K145" s="438"/>
      <c r="L145" s="438"/>
      <c r="M145" s="438"/>
      <c r="N145" s="438"/>
    </row>
    <row r="146" spans="1:14" ht="15" customHeight="1">
      <c r="A146" s="366" t="s">
        <v>1295</v>
      </c>
      <c r="B146" s="366" t="s">
        <v>1077</v>
      </c>
      <c r="C146" s="366" t="s">
        <v>1281</v>
      </c>
      <c r="D146" s="366" t="s">
        <v>1079</v>
      </c>
      <c r="E146" s="366" t="s">
        <v>1080</v>
      </c>
      <c r="F146" s="366"/>
      <c r="G146" s="368" t="s">
        <v>8</v>
      </c>
      <c r="H146" s="500">
        <v>23.4</v>
      </c>
      <c r="I146" s="406">
        <v>1</v>
      </c>
      <c r="J146" s="441">
        <f>TBL_SoR_Decs14[[#This Row],[Rate]]*TBL_SoR_Decs14[[#This Row],[Multiplier]]</f>
        <v>23.4</v>
      </c>
      <c r="K146" s="438"/>
      <c r="L146" s="438"/>
      <c r="M146" s="438"/>
      <c r="N146" s="438"/>
    </row>
    <row r="147" spans="1:14" ht="15" customHeight="1">
      <c r="A147" s="366" t="s">
        <v>1296</v>
      </c>
      <c r="B147" s="366" t="s">
        <v>1077</v>
      </c>
      <c r="C147" s="366" t="s">
        <v>1281</v>
      </c>
      <c r="D147" s="366" t="s">
        <v>1163</v>
      </c>
      <c r="E147" s="366" t="s">
        <v>1080</v>
      </c>
      <c r="F147" s="366"/>
      <c r="G147" s="368" t="s">
        <v>8</v>
      </c>
      <c r="H147" s="500">
        <v>23.4</v>
      </c>
      <c r="I147" s="406">
        <v>1</v>
      </c>
      <c r="J147" s="441">
        <f>TBL_SoR_Decs14[[#This Row],[Rate]]*TBL_SoR_Decs14[[#This Row],[Multiplier]]</f>
        <v>23.4</v>
      </c>
      <c r="K147" s="438"/>
      <c r="L147" s="438"/>
      <c r="M147" s="438"/>
      <c r="N147" s="438"/>
    </row>
    <row r="148" spans="1:14" ht="15" customHeight="1">
      <c r="A148" s="366" t="s">
        <v>1297</v>
      </c>
      <c r="B148" s="367" t="s">
        <v>1077</v>
      </c>
      <c r="C148" s="366" t="s">
        <v>1298</v>
      </c>
      <c r="D148" s="366" t="s">
        <v>1079</v>
      </c>
      <c r="E148" s="366" t="s">
        <v>1080</v>
      </c>
      <c r="F148" s="366"/>
      <c r="G148" s="368" t="s">
        <v>8</v>
      </c>
      <c r="H148" s="500">
        <v>27.01</v>
      </c>
      <c r="I148" s="406">
        <v>1</v>
      </c>
      <c r="J148" s="441">
        <f>TBL_SoR_Decs14[[#This Row],[Rate]]*TBL_SoR_Decs14[[#This Row],[Multiplier]]</f>
        <v>27.01</v>
      </c>
      <c r="K148" s="438"/>
      <c r="L148" s="438"/>
      <c r="M148" s="438"/>
      <c r="N148" s="438"/>
    </row>
    <row r="149" spans="1:14" ht="15" customHeight="1">
      <c r="A149" s="366" t="s">
        <v>1299</v>
      </c>
      <c r="B149" s="367" t="s">
        <v>1077</v>
      </c>
      <c r="C149" s="366" t="s">
        <v>1300</v>
      </c>
      <c r="D149" s="366" t="s">
        <v>1082</v>
      </c>
      <c r="E149" s="366" t="s">
        <v>1080</v>
      </c>
      <c r="F149" s="366"/>
      <c r="G149" s="368" t="s">
        <v>8</v>
      </c>
      <c r="H149" s="500">
        <v>27.01</v>
      </c>
      <c r="I149" s="406">
        <v>1</v>
      </c>
      <c r="J149" s="441">
        <f>TBL_SoR_Decs14[[#This Row],[Rate]]*TBL_SoR_Decs14[[#This Row],[Multiplier]]</f>
        <v>27.01</v>
      </c>
      <c r="K149" s="437"/>
      <c r="L149" s="437"/>
      <c r="M149" s="437"/>
      <c r="N149" s="438"/>
    </row>
    <row r="150" spans="1:14" ht="15" customHeight="1">
      <c r="A150" s="366" t="s">
        <v>1301</v>
      </c>
      <c r="B150" s="367" t="s">
        <v>1077</v>
      </c>
      <c r="C150" s="366" t="s">
        <v>1300</v>
      </c>
      <c r="D150" s="366" t="s">
        <v>1082</v>
      </c>
      <c r="E150" s="366" t="s">
        <v>1084</v>
      </c>
      <c r="F150" s="366"/>
      <c r="G150" s="368" t="s">
        <v>8</v>
      </c>
      <c r="H150" s="500">
        <v>21.6</v>
      </c>
      <c r="I150" s="406">
        <v>1</v>
      </c>
      <c r="J150" s="441">
        <f>TBL_SoR_Decs14[[#This Row],[Rate]]*TBL_SoR_Decs14[[#This Row],[Multiplier]]</f>
        <v>21.6</v>
      </c>
      <c r="K150" s="438"/>
      <c r="L150" s="438"/>
      <c r="M150" s="438"/>
      <c r="N150" s="438"/>
    </row>
    <row r="151" spans="1:14" ht="15" customHeight="1">
      <c r="A151" s="366" t="s">
        <v>1302</v>
      </c>
      <c r="B151" s="367" t="s">
        <v>1077</v>
      </c>
      <c r="C151" s="366" t="s">
        <v>1300</v>
      </c>
      <c r="D151" s="366" t="s">
        <v>1082</v>
      </c>
      <c r="E151" s="366" t="s">
        <v>1303</v>
      </c>
      <c r="F151" s="366"/>
      <c r="G151" s="368" t="s">
        <v>8</v>
      </c>
      <c r="H151" s="500">
        <v>27.01</v>
      </c>
      <c r="I151" s="406">
        <v>1</v>
      </c>
      <c r="J151" s="441">
        <f>TBL_SoR_Decs14[[#This Row],[Rate]]*TBL_SoR_Decs14[[#This Row],[Multiplier]]</f>
        <v>27.01</v>
      </c>
      <c r="K151" s="437"/>
      <c r="L151" s="437"/>
      <c r="M151" s="437"/>
      <c r="N151" s="438"/>
    </row>
    <row r="152" spans="1:14" ht="15" customHeight="1">
      <c r="A152" s="366" t="s">
        <v>1304</v>
      </c>
      <c r="B152" s="371" t="s">
        <v>1077</v>
      </c>
      <c r="C152" s="366" t="s">
        <v>1305</v>
      </c>
      <c r="D152" s="366" t="s">
        <v>1082</v>
      </c>
      <c r="E152" s="366" t="s">
        <v>1080</v>
      </c>
      <c r="F152" s="366"/>
      <c r="G152" s="368" t="s">
        <v>871</v>
      </c>
      <c r="H152" s="500">
        <v>40.5</v>
      </c>
      <c r="I152" s="406">
        <v>1</v>
      </c>
      <c r="J152" s="441">
        <f>TBL_SoR_Decs14[[#This Row],[Rate]]*TBL_SoR_Decs14[[#This Row],[Multiplier]]</f>
        <v>40.5</v>
      </c>
      <c r="K152" s="438"/>
      <c r="L152" s="438"/>
      <c r="M152" s="438"/>
      <c r="N152" s="438"/>
    </row>
    <row r="153" spans="1:14" ht="15" customHeight="1">
      <c r="A153" s="366" t="s">
        <v>1306</v>
      </c>
      <c r="B153" s="371" t="s">
        <v>1077</v>
      </c>
      <c r="C153" s="366" t="s">
        <v>1305</v>
      </c>
      <c r="D153" s="366" t="s">
        <v>1082</v>
      </c>
      <c r="E153" s="366" t="s">
        <v>1303</v>
      </c>
      <c r="F153" s="366"/>
      <c r="G153" s="368" t="s">
        <v>871</v>
      </c>
      <c r="H153" s="500">
        <v>21.6</v>
      </c>
      <c r="I153" s="406">
        <v>1</v>
      </c>
      <c r="J153" s="441">
        <f>TBL_SoR_Decs14[[#This Row],[Rate]]*TBL_SoR_Decs14[[#This Row],[Multiplier]]</f>
        <v>21.6</v>
      </c>
      <c r="K153" s="438"/>
      <c r="L153" s="438"/>
      <c r="M153" s="438"/>
      <c r="N153" s="438"/>
    </row>
    <row r="154" spans="1:14" ht="15" customHeight="1">
      <c r="A154" s="366" t="s">
        <v>1307</v>
      </c>
      <c r="B154" s="366" t="s">
        <v>1077</v>
      </c>
      <c r="C154" s="366" t="s">
        <v>1308</v>
      </c>
      <c r="D154" s="366" t="s">
        <v>1309</v>
      </c>
      <c r="E154" s="366" t="s">
        <v>1080</v>
      </c>
      <c r="F154" s="366"/>
      <c r="G154" s="368" t="s">
        <v>871</v>
      </c>
      <c r="H154" s="500">
        <v>17.559999999999999</v>
      </c>
      <c r="I154" s="406">
        <v>1</v>
      </c>
      <c r="J154" s="441">
        <f>TBL_SoR_Decs14[[#This Row],[Rate]]*TBL_SoR_Decs14[[#This Row],[Multiplier]]</f>
        <v>17.559999999999999</v>
      </c>
      <c r="K154" s="438"/>
      <c r="L154" s="438"/>
      <c r="M154" s="438"/>
      <c r="N154" s="438"/>
    </row>
    <row r="155" spans="1:14" ht="15" customHeight="1">
      <c r="A155" s="366" t="s">
        <v>1310</v>
      </c>
      <c r="B155" s="366" t="s">
        <v>1077</v>
      </c>
      <c r="C155" s="366" t="s">
        <v>1308</v>
      </c>
      <c r="D155" s="366" t="s">
        <v>1309</v>
      </c>
      <c r="E155" s="366" t="s">
        <v>1303</v>
      </c>
      <c r="F155" s="366"/>
      <c r="G155" s="368" t="s">
        <v>871</v>
      </c>
      <c r="H155" s="500">
        <v>14.85</v>
      </c>
      <c r="I155" s="406">
        <v>1</v>
      </c>
      <c r="J155" s="441">
        <f>TBL_SoR_Decs14[[#This Row],[Rate]]*TBL_SoR_Decs14[[#This Row],[Multiplier]]</f>
        <v>14.85</v>
      </c>
      <c r="K155" s="438"/>
      <c r="L155" s="438"/>
      <c r="M155" s="438"/>
      <c r="N155" s="438"/>
    </row>
    <row r="156" spans="1:14" ht="30" customHeight="1">
      <c r="A156" s="366" t="s">
        <v>1311</v>
      </c>
      <c r="B156" s="366" t="s">
        <v>1077</v>
      </c>
      <c r="C156" s="366" t="s">
        <v>1308</v>
      </c>
      <c r="D156" s="366" t="s">
        <v>1312</v>
      </c>
      <c r="E156" s="366" t="s">
        <v>1080</v>
      </c>
      <c r="F156" s="366"/>
      <c r="G156" s="368" t="s">
        <v>871</v>
      </c>
      <c r="H156" s="500">
        <v>40.5</v>
      </c>
      <c r="I156" s="406">
        <v>1</v>
      </c>
      <c r="J156" s="441">
        <f>TBL_SoR_Decs14[[#This Row],[Rate]]*TBL_SoR_Decs14[[#This Row],[Multiplier]]</f>
        <v>40.5</v>
      </c>
      <c r="K156" s="438"/>
      <c r="L156" s="438"/>
      <c r="M156" s="438"/>
      <c r="N156" s="438"/>
    </row>
    <row r="157" spans="1:14" ht="30" customHeight="1">
      <c r="A157" s="366" t="s">
        <v>1313</v>
      </c>
      <c r="B157" s="366" t="s">
        <v>1077</v>
      </c>
      <c r="C157" s="366" t="s">
        <v>1308</v>
      </c>
      <c r="D157" s="366" t="s">
        <v>1312</v>
      </c>
      <c r="E157" s="366" t="s">
        <v>1303</v>
      </c>
      <c r="F157" s="366"/>
      <c r="G157" s="368" t="s">
        <v>871</v>
      </c>
      <c r="H157" s="500">
        <v>21.6</v>
      </c>
      <c r="I157" s="406">
        <v>1</v>
      </c>
      <c r="J157" s="441">
        <f>TBL_SoR_Decs14[[#This Row],[Rate]]*TBL_SoR_Decs14[[#This Row],[Multiplier]]</f>
        <v>21.6</v>
      </c>
      <c r="K157" s="438"/>
      <c r="L157" s="438"/>
      <c r="M157" s="438"/>
      <c r="N157" s="438"/>
    </row>
    <row r="158" spans="1:14" ht="30" customHeight="1">
      <c r="A158" s="366" t="s">
        <v>1314</v>
      </c>
      <c r="B158" s="366" t="s">
        <v>1077</v>
      </c>
      <c r="C158" s="366" t="s">
        <v>1308</v>
      </c>
      <c r="D158" s="366" t="s">
        <v>1315</v>
      </c>
      <c r="E158" s="366" t="s">
        <v>1080</v>
      </c>
      <c r="F158" s="366"/>
      <c r="G158" s="368" t="s">
        <v>871</v>
      </c>
      <c r="H158" s="500">
        <v>40.5</v>
      </c>
      <c r="I158" s="406">
        <v>1</v>
      </c>
      <c r="J158" s="441">
        <f>TBL_SoR_Decs14[[#This Row],[Rate]]*TBL_SoR_Decs14[[#This Row],[Multiplier]]</f>
        <v>40.5</v>
      </c>
      <c r="K158" s="438"/>
      <c r="L158" s="438"/>
      <c r="M158" s="438"/>
      <c r="N158" s="438"/>
    </row>
    <row r="159" spans="1:14" ht="30" customHeight="1">
      <c r="A159" s="366" t="s">
        <v>1316</v>
      </c>
      <c r="B159" s="366" t="s">
        <v>1077</v>
      </c>
      <c r="C159" s="366" t="s">
        <v>1308</v>
      </c>
      <c r="D159" s="366" t="s">
        <v>1315</v>
      </c>
      <c r="E159" s="366" t="s">
        <v>1303</v>
      </c>
      <c r="F159" s="366"/>
      <c r="G159" s="368" t="s">
        <v>871</v>
      </c>
      <c r="H159" s="500">
        <v>21.6</v>
      </c>
      <c r="I159" s="406">
        <v>1</v>
      </c>
      <c r="J159" s="441">
        <f>TBL_SoR_Decs14[[#This Row],[Rate]]*TBL_SoR_Decs14[[#This Row],[Multiplier]]</f>
        <v>21.6</v>
      </c>
      <c r="K159" s="438"/>
      <c r="L159" s="438"/>
      <c r="M159" s="438"/>
      <c r="N159" s="438"/>
    </row>
    <row r="160" spans="1:14" ht="15" customHeight="1">
      <c r="A160" s="366" t="s">
        <v>1317</v>
      </c>
      <c r="B160" s="367" t="s">
        <v>1077</v>
      </c>
      <c r="C160" s="366" t="s">
        <v>1318</v>
      </c>
      <c r="D160" s="366" t="s">
        <v>1087</v>
      </c>
      <c r="E160" s="366" t="s">
        <v>1080</v>
      </c>
      <c r="F160" s="366"/>
      <c r="G160" s="368" t="s">
        <v>1319</v>
      </c>
      <c r="H160" s="500">
        <v>1215.03</v>
      </c>
      <c r="I160" s="406">
        <v>1</v>
      </c>
      <c r="J160" s="441">
        <f>TBL_SoR_Decs14[[#This Row],[Rate]]*TBL_SoR_Decs14[[#This Row],[Multiplier]]</f>
        <v>1215.03</v>
      </c>
      <c r="K160" s="438"/>
      <c r="L160" s="438"/>
      <c r="M160" s="438"/>
      <c r="N160" s="438"/>
    </row>
    <row r="161" spans="1:14" ht="15" customHeight="1">
      <c r="A161" s="366" t="s">
        <v>1320</v>
      </c>
      <c r="B161" s="367" t="s">
        <v>1077</v>
      </c>
      <c r="C161" s="366" t="s">
        <v>1321</v>
      </c>
      <c r="D161" s="366" t="s">
        <v>823</v>
      </c>
      <c r="E161" s="366" t="s">
        <v>1080</v>
      </c>
      <c r="F161" s="366"/>
      <c r="G161" s="368" t="s">
        <v>871</v>
      </c>
      <c r="H161" s="500">
        <v>17.559999999999999</v>
      </c>
      <c r="I161" s="406">
        <v>1</v>
      </c>
      <c r="J161" s="441">
        <f>TBL_SoR_Decs14[[#This Row],[Rate]]*TBL_SoR_Decs14[[#This Row],[Multiplier]]</f>
        <v>17.559999999999999</v>
      </c>
      <c r="K161" s="437"/>
      <c r="L161" s="437"/>
      <c r="M161" s="437"/>
      <c r="N161" s="438"/>
    </row>
    <row r="162" spans="1:14" ht="15" customHeight="1">
      <c r="A162" s="366" t="s">
        <v>1322</v>
      </c>
      <c r="B162" s="366" t="s">
        <v>1077</v>
      </c>
      <c r="C162" s="366" t="s">
        <v>1323</v>
      </c>
      <c r="D162" s="366" t="s">
        <v>1087</v>
      </c>
      <c r="E162" s="366" t="s">
        <v>1080</v>
      </c>
      <c r="F162" s="366"/>
      <c r="G162" s="368" t="s">
        <v>1128</v>
      </c>
      <c r="H162" s="500">
        <v>162</v>
      </c>
      <c r="I162" s="406">
        <v>1</v>
      </c>
      <c r="J162" s="441">
        <f>TBL_SoR_Decs14[[#This Row],[Rate]]*TBL_SoR_Decs14[[#This Row],[Multiplier]]</f>
        <v>162</v>
      </c>
      <c r="K162" s="438"/>
      <c r="L162" s="438"/>
      <c r="M162" s="438"/>
      <c r="N162" s="438"/>
    </row>
    <row r="163" spans="1:14" ht="15" customHeight="1">
      <c r="A163" s="366" t="s">
        <v>1324</v>
      </c>
      <c r="B163" s="366" t="s">
        <v>1077</v>
      </c>
      <c r="C163" s="366" t="s">
        <v>1323</v>
      </c>
      <c r="D163" s="366" t="s">
        <v>1082</v>
      </c>
      <c r="E163" s="366" t="s">
        <v>1080</v>
      </c>
      <c r="F163" s="366"/>
      <c r="G163" s="368" t="s">
        <v>1128</v>
      </c>
      <c r="H163" s="500">
        <v>216</v>
      </c>
      <c r="I163" s="406">
        <v>1</v>
      </c>
      <c r="J163" s="441">
        <f>TBL_SoR_Decs14[[#This Row],[Rate]]*TBL_SoR_Decs14[[#This Row],[Multiplier]]</f>
        <v>216</v>
      </c>
      <c r="K163" s="438"/>
      <c r="L163" s="438"/>
      <c r="M163" s="438"/>
      <c r="N163" s="438"/>
    </row>
    <row r="164" spans="1:14" ht="15" customHeight="1">
      <c r="A164" s="366" t="s">
        <v>1325</v>
      </c>
      <c r="B164" s="366" t="s">
        <v>1077</v>
      </c>
      <c r="C164" s="366" t="s">
        <v>1323</v>
      </c>
      <c r="D164" s="366" t="s">
        <v>1082</v>
      </c>
      <c r="E164" s="366" t="s">
        <v>1084</v>
      </c>
      <c r="F164" s="366"/>
      <c r="G164" s="368" t="s">
        <v>1128</v>
      </c>
      <c r="H164" s="500">
        <v>144</v>
      </c>
      <c r="I164" s="406">
        <v>1</v>
      </c>
      <c r="J164" s="441">
        <f>TBL_SoR_Decs14[[#This Row],[Rate]]*TBL_SoR_Decs14[[#This Row],[Multiplier]]</f>
        <v>144</v>
      </c>
      <c r="K164" s="438"/>
      <c r="L164" s="438"/>
      <c r="M164" s="438"/>
      <c r="N164" s="438"/>
    </row>
    <row r="165" spans="1:14" ht="30" customHeight="1">
      <c r="A165" s="366" t="s">
        <v>1326</v>
      </c>
      <c r="B165" s="367" t="s">
        <v>1077</v>
      </c>
      <c r="C165" s="366" t="s">
        <v>1327</v>
      </c>
      <c r="D165" s="366" t="s">
        <v>1082</v>
      </c>
      <c r="E165" s="366" t="s">
        <v>1080</v>
      </c>
      <c r="F165" s="366" t="s">
        <v>1328</v>
      </c>
      <c r="G165" s="368" t="s">
        <v>1128</v>
      </c>
      <c r="H165" s="500">
        <v>81.010000000000005</v>
      </c>
      <c r="I165" s="406">
        <v>1</v>
      </c>
      <c r="J165" s="441">
        <f>TBL_SoR_Decs14[[#This Row],[Rate]]*TBL_SoR_Decs14[[#This Row],[Multiplier]]</f>
        <v>81.010000000000005</v>
      </c>
      <c r="K165" s="438"/>
      <c r="L165" s="438"/>
      <c r="M165" s="438"/>
      <c r="N165" s="438"/>
    </row>
    <row r="166" spans="1:14" ht="30" customHeight="1">
      <c r="A166" s="366" t="s">
        <v>1329</v>
      </c>
      <c r="B166" s="367" t="s">
        <v>1077</v>
      </c>
      <c r="C166" s="366" t="s">
        <v>1327</v>
      </c>
      <c r="D166" s="366" t="s">
        <v>1082</v>
      </c>
      <c r="E166" s="366" t="s">
        <v>1303</v>
      </c>
      <c r="F166" s="366" t="s">
        <v>1328</v>
      </c>
      <c r="G166" s="368" t="s">
        <v>1128</v>
      </c>
      <c r="H166" s="500">
        <v>63.01</v>
      </c>
      <c r="I166" s="406">
        <v>1</v>
      </c>
      <c r="J166" s="441">
        <f>TBL_SoR_Decs14[[#This Row],[Rate]]*TBL_SoR_Decs14[[#This Row],[Multiplier]]</f>
        <v>63.01</v>
      </c>
      <c r="K166" s="438"/>
      <c r="L166" s="438"/>
      <c r="M166" s="438"/>
      <c r="N166" s="438"/>
    </row>
    <row r="167" spans="1:14" ht="30" customHeight="1">
      <c r="A167" s="366" t="s">
        <v>1330</v>
      </c>
      <c r="B167" s="366" t="s">
        <v>1077</v>
      </c>
      <c r="C167" s="366" t="s">
        <v>1331</v>
      </c>
      <c r="D167" s="366" t="s">
        <v>1332</v>
      </c>
      <c r="E167" s="366" t="s">
        <v>1080</v>
      </c>
      <c r="F167" s="366" t="s">
        <v>1333</v>
      </c>
      <c r="G167" s="368" t="s">
        <v>1128</v>
      </c>
      <c r="H167" s="500">
        <v>153.01</v>
      </c>
      <c r="I167" s="406">
        <v>1</v>
      </c>
      <c r="J167" s="441">
        <f>TBL_SoR_Decs14[[#This Row],[Rate]]*TBL_SoR_Decs14[[#This Row],[Multiplier]]</f>
        <v>153.01</v>
      </c>
      <c r="K167" s="438"/>
      <c r="L167" s="438"/>
      <c r="M167" s="438"/>
      <c r="N167" s="438"/>
    </row>
    <row r="168" spans="1:14" ht="30" customHeight="1">
      <c r="A168" s="366" t="s">
        <v>1334</v>
      </c>
      <c r="B168" s="366" t="s">
        <v>1077</v>
      </c>
      <c r="C168" s="366" t="s">
        <v>1331</v>
      </c>
      <c r="D168" s="366" t="s">
        <v>1335</v>
      </c>
      <c r="E168" s="366" t="s">
        <v>1080</v>
      </c>
      <c r="F168" s="366" t="s">
        <v>1336</v>
      </c>
      <c r="G168" s="368" t="s">
        <v>1128</v>
      </c>
      <c r="H168" s="500">
        <v>81.010000000000005</v>
      </c>
      <c r="I168" s="406">
        <v>1</v>
      </c>
      <c r="J168" s="441">
        <f>TBL_SoR_Decs14[[#This Row],[Rate]]*TBL_SoR_Decs14[[#This Row],[Multiplier]]</f>
        <v>81.010000000000005</v>
      </c>
      <c r="K168" s="438"/>
      <c r="L168" s="438"/>
      <c r="M168" s="438"/>
      <c r="N168" s="438"/>
    </row>
    <row r="169" spans="1:14" ht="30" customHeight="1">
      <c r="A169" s="366" t="s">
        <v>1337</v>
      </c>
      <c r="B169" s="366" t="s">
        <v>1077</v>
      </c>
      <c r="C169" s="366" t="s">
        <v>1331</v>
      </c>
      <c r="D169" s="366" t="s">
        <v>1338</v>
      </c>
      <c r="E169" s="366" t="s">
        <v>1080</v>
      </c>
      <c r="F169" s="366" t="s">
        <v>1333</v>
      </c>
      <c r="G169" s="368" t="s">
        <v>1128</v>
      </c>
      <c r="H169" s="500">
        <v>117.01</v>
      </c>
      <c r="I169" s="406">
        <v>1</v>
      </c>
      <c r="J169" s="441">
        <f>TBL_SoR_Decs14[[#This Row],[Rate]]*TBL_SoR_Decs14[[#This Row],[Multiplier]]</f>
        <v>117.01</v>
      </c>
      <c r="K169" s="438"/>
      <c r="L169" s="438"/>
      <c r="M169" s="438"/>
      <c r="N169" s="438"/>
    </row>
    <row r="170" spans="1:14" ht="30" customHeight="1">
      <c r="A170" s="366" t="s">
        <v>1339</v>
      </c>
      <c r="B170" s="366" t="s">
        <v>1077</v>
      </c>
      <c r="C170" s="366" t="s">
        <v>1331</v>
      </c>
      <c r="D170" s="366" t="s">
        <v>1338</v>
      </c>
      <c r="E170" s="366" t="s">
        <v>1303</v>
      </c>
      <c r="F170" s="366" t="s">
        <v>1333</v>
      </c>
      <c r="G170" s="368" t="s">
        <v>1128</v>
      </c>
      <c r="H170" s="500">
        <v>90</v>
      </c>
      <c r="I170" s="406">
        <v>1</v>
      </c>
      <c r="J170" s="441">
        <f>TBL_SoR_Decs14[[#This Row],[Rate]]*TBL_SoR_Decs14[[#This Row],[Multiplier]]</f>
        <v>90</v>
      </c>
      <c r="K170" s="438"/>
      <c r="L170" s="438"/>
      <c r="M170" s="438"/>
      <c r="N170" s="438"/>
    </row>
    <row r="171" spans="1:14" ht="30" customHeight="1">
      <c r="A171" s="366" t="s">
        <v>1340</v>
      </c>
      <c r="B171" s="366" t="s">
        <v>1077</v>
      </c>
      <c r="C171" s="366" t="s">
        <v>1331</v>
      </c>
      <c r="D171" s="366" t="s">
        <v>1341</v>
      </c>
      <c r="E171" s="366" t="s">
        <v>1080</v>
      </c>
      <c r="F171" s="366" t="s">
        <v>1336</v>
      </c>
      <c r="G171" s="368" t="s">
        <v>1128</v>
      </c>
      <c r="H171" s="500">
        <v>81.010000000000005</v>
      </c>
      <c r="I171" s="406">
        <v>1</v>
      </c>
      <c r="J171" s="441">
        <f>TBL_SoR_Decs14[[#This Row],[Rate]]*TBL_SoR_Decs14[[#This Row],[Multiplier]]</f>
        <v>81.010000000000005</v>
      </c>
      <c r="K171" s="438"/>
      <c r="L171" s="438"/>
      <c r="M171" s="438"/>
      <c r="N171" s="438"/>
    </row>
    <row r="172" spans="1:14" ht="30" customHeight="1">
      <c r="A172" s="366" t="s">
        <v>1342</v>
      </c>
      <c r="B172" s="366" t="s">
        <v>1077</v>
      </c>
      <c r="C172" s="366" t="s">
        <v>1331</v>
      </c>
      <c r="D172" s="366" t="s">
        <v>1341</v>
      </c>
      <c r="E172" s="366" t="s">
        <v>1303</v>
      </c>
      <c r="F172" s="366" t="s">
        <v>1336</v>
      </c>
      <c r="G172" s="368" t="s">
        <v>1128</v>
      </c>
      <c r="H172" s="500">
        <v>63.01</v>
      </c>
      <c r="I172" s="406">
        <v>1</v>
      </c>
      <c r="J172" s="441">
        <f>TBL_SoR_Decs14[[#This Row],[Rate]]*TBL_SoR_Decs14[[#This Row],[Multiplier]]</f>
        <v>63.01</v>
      </c>
      <c r="K172" s="438"/>
      <c r="L172" s="438"/>
      <c r="M172" s="438"/>
      <c r="N172" s="438"/>
    </row>
    <row r="173" spans="1:14" ht="15" customHeight="1">
      <c r="A173" s="366" t="s">
        <v>1343</v>
      </c>
      <c r="B173" s="367" t="s">
        <v>1077</v>
      </c>
      <c r="C173" s="366" t="s">
        <v>1344</v>
      </c>
      <c r="D173" s="366" t="s">
        <v>1087</v>
      </c>
      <c r="E173" s="366" t="s">
        <v>1080</v>
      </c>
      <c r="F173" s="366"/>
      <c r="G173" s="368" t="s">
        <v>871</v>
      </c>
      <c r="H173" s="500">
        <v>8.11</v>
      </c>
      <c r="I173" s="406">
        <v>1</v>
      </c>
      <c r="J173" s="441">
        <f>TBL_SoR_Decs14[[#This Row],[Rate]]*TBL_SoR_Decs14[[#This Row],[Multiplier]]</f>
        <v>8.11</v>
      </c>
      <c r="K173" s="437"/>
      <c r="L173" s="437"/>
      <c r="M173" s="437"/>
      <c r="N173" s="438"/>
    </row>
    <row r="174" spans="1:14" ht="15" customHeight="1">
      <c r="A174" s="366" t="s">
        <v>1345</v>
      </c>
      <c r="B174" s="367" t="s">
        <v>1077</v>
      </c>
      <c r="C174" s="366" t="s">
        <v>1344</v>
      </c>
      <c r="D174" s="366" t="s">
        <v>1082</v>
      </c>
      <c r="E174" s="366" t="s">
        <v>1080</v>
      </c>
      <c r="F174" s="366"/>
      <c r="G174" s="368" t="s">
        <v>871</v>
      </c>
      <c r="H174" s="500">
        <v>9.01</v>
      </c>
      <c r="I174" s="406">
        <v>1</v>
      </c>
      <c r="J174" s="441">
        <f>TBL_SoR_Decs14[[#This Row],[Rate]]*TBL_SoR_Decs14[[#This Row],[Multiplier]]</f>
        <v>9.01</v>
      </c>
      <c r="K174" s="437"/>
      <c r="L174" s="437"/>
      <c r="M174" s="437"/>
      <c r="N174" s="438"/>
    </row>
    <row r="175" spans="1:14" ht="15" customHeight="1">
      <c r="A175" s="366" t="s">
        <v>1346</v>
      </c>
      <c r="B175" s="367" t="s">
        <v>1077</v>
      </c>
      <c r="C175" s="366" t="s">
        <v>1347</v>
      </c>
      <c r="D175" s="366" t="s">
        <v>1082</v>
      </c>
      <c r="E175" s="366" t="s">
        <v>1080</v>
      </c>
      <c r="F175" s="366"/>
      <c r="G175" s="368" t="s">
        <v>8</v>
      </c>
      <c r="H175" s="500">
        <v>81.010000000000005</v>
      </c>
      <c r="I175" s="406">
        <v>1</v>
      </c>
      <c r="J175" s="441">
        <f>TBL_SoR_Decs14[[#This Row],[Rate]]*TBL_SoR_Decs14[[#This Row],[Multiplier]]</f>
        <v>81.010000000000005</v>
      </c>
      <c r="K175" s="438"/>
      <c r="L175" s="438"/>
      <c r="M175" s="438"/>
      <c r="N175" s="438"/>
    </row>
    <row r="176" spans="1:14" ht="15" customHeight="1">
      <c r="A176" s="366" t="s">
        <v>1348</v>
      </c>
      <c r="B176" s="367" t="s">
        <v>1077</v>
      </c>
      <c r="C176" s="366" t="s">
        <v>1347</v>
      </c>
      <c r="D176" s="366" t="s">
        <v>1082</v>
      </c>
      <c r="E176" s="366" t="s">
        <v>1084</v>
      </c>
      <c r="F176" s="366"/>
      <c r="G176" s="368" t="s">
        <v>8</v>
      </c>
      <c r="H176" s="500">
        <v>72</v>
      </c>
      <c r="I176" s="406">
        <v>1</v>
      </c>
      <c r="J176" s="441">
        <f>TBL_SoR_Decs14[[#This Row],[Rate]]*TBL_SoR_Decs14[[#This Row],[Multiplier]]</f>
        <v>72</v>
      </c>
      <c r="K176" s="438"/>
      <c r="L176" s="438"/>
      <c r="M176" s="438"/>
      <c r="N176" s="438"/>
    </row>
    <row r="177" spans="1:14" ht="15" customHeight="1">
      <c r="A177" s="366" t="s">
        <v>1349</v>
      </c>
      <c r="B177" s="366" t="s">
        <v>1077</v>
      </c>
      <c r="C177" s="366" t="s">
        <v>1350</v>
      </c>
      <c r="D177" s="366" t="s">
        <v>1087</v>
      </c>
      <c r="E177" s="366" t="s">
        <v>1080</v>
      </c>
      <c r="F177" s="366"/>
      <c r="G177" s="368" t="s">
        <v>871</v>
      </c>
      <c r="H177" s="500">
        <v>8.11</v>
      </c>
      <c r="I177" s="406">
        <v>1</v>
      </c>
      <c r="J177" s="441">
        <f>TBL_SoR_Decs14[[#This Row],[Rate]]*TBL_SoR_Decs14[[#This Row],[Multiplier]]</f>
        <v>8.11</v>
      </c>
      <c r="K177" s="438"/>
      <c r="L177" s="438"/>
      <c r="M177" s="438"/>
      <c r="N177" s="438"/>
    </row>
    <row r="178" spans="1:14" ht="15" customHeight="1">
      <c r="A178" s="366" t="s">
        <v>1351</v>
      </c>
      <c r="B178" s="367" t="s">
        <v>1077</v>
      </c>
      <c r="C178" s="367" t="s">
        <v>1352</v>
      </c>
      <c r="D178" s="366" t="s">
        <v>1353</v>
      </c>
      <c r="E178" s="366" t="s">
        <v>1080</v>
      </c>
      <c r="F178" s="366"/>
      <c r="G178" s="368" t="s">
        <v>871</v>
      </c>
      <c r="H178" s="500">
        <v>9.89</v>
      </c>
      <c r="I178" s="406">
        <v>1</v>
      </c>
      <c r="J178" s="441">
        <f>TBL_SoR_Decs14[[#This Row],[Rate]]*TBL_SoR_Decs14[[#This Row],[Multiplier]]</f>
        <v>9.89</v>
      </c>
      <c r="K178" s="438"/>
      <c r="L178" s="438"/>
      <c r="M178" s="438"/>
      <c r="N178" s="438"/>
    </row>
    <row r="179" spans="1:14" ht="15" customHeight="1">
      <c r="A179" s="366" t="s">
        <v>1354</v>
      </c>
      <c r="B179" s="366" t="s">
        <v>1077</v>
      </c>
      <c r="C179" s="366" t="s">
        <v>1355</v>
      </c>
      <c r="D179" s="366" t="s">
        <v>1092</v>
      </c>
      <c r="E179" s="366" t="s">
        <v>1080</v>
      </c>
      <c r="F179" s="366" t="s">
        <v>1356</v>
      </c>
      <c r="G179" s="368" t="s">
        <v>871</v>
      </c>
      <c r="H179" s="500">
        <v>22.5</v>
      </c>
      <c r="I179" s="406">
        <v>1</v>
      </c>
      <c r="J179" s="441">
        <f>TBL_SoR_Decs14[[#This Row],[Rate]]*TBL_SoR_Decs14[[#This Row],[Multiplier]]</f>
        <v>22.5</v>
      </c>
      <c r="K179" s="438"/>
      <c r="L179" s="438"/>
      <c r="M179" s="438"/>
      <c r="N179" s="438"/>
    </row>
    <row r="180" spans="1:14" ht="15" customHeight="1">
      <c r="A180" s="366" t="s">
        <v>1357</v>
      </c>
      <c r="B180" s="366" t="s">
        <v>1077</v>
      </c>
      <c r="C180" s="366" t="s">
        <v>1355</v>
      </c>
      <c r="D180" s="366" t="s">
        <v>1094</v>
      </c>
      <c r="E180" s="366" t="s">
        <v>1080</v>
      </c>
      <c r="F180" s="366" t="s">
        <v>1356</v>
      </c>
      <c r="G180" s="368" t="s">
        <v>871</v>
      </c>
      <c r="H180" s="500">
        <v>45.01</v>
      </c>
      <c r="I180" s="406">
        <v>1</v>
      </c>
      <c r="J180" s="441">
        <f>TBL_SoR_Decs14[[#This Row],[Rate]]*TBL_SoR_Decs14[[#This Row],[Multiplier]]</f>
        <v>45.01</v>
      </c>
      <c r="K180" s="438"/>
      <c r="L180" s="438"/>
      <c r="M180" s="438"/>
      <c r="N180" s="438"/>
    </row>
    <row r="181" spans="1:14" ht="15" customHeight="1">
      <c r="A181" s="366" t="s">
        <v>1358</v>
      </c>
      <c r="B181" s="366" t="s">
        <v>1077</v>
      </c>
      <c r="C181" s="366" t="s">
        <v>1355</v>
      </c>
      <c r="D181" s="366" t="s">
        <v>1096</v>
      </c>
      <c r="E181" s="366" t="s">
        <v>1080</v>
      </c>
      <c r="F181" s="366" t="s">
        <v>1356</v>
      </c>
      <c r="G181" s="368" t="s">
        <v>871</v>
      </c>
      <c r="H181" s="500">
        <v>45.01</v>
      </c>
      <c r="I181" s="406">
        <v>1</v>
      </c>
      <c r="J181" s="441">
        <f>TBL_SoR_Decs14[[#This Row],[Rate]]*TBL_SoR_Decs14[[#This Row],[Multiplier]]</f>
        <v>45.01</v>
      </c>
      <c r="K181" s="438"/>
      <c r="L181" s="438"/>
      <c r="M181" s="438"/>
      <c r="N181" s="438"/>
    </row>
    <row r="182" spans="1:14" ht="15" customHeight="1">
      <c r="A182" s="366" t="s">
        <v>1359</v>
      </c>
      <c r="B182" s="366" t="s">
        <v>1077</v>
      </c>
      <c r="C182" s="366" t="s">
        <v>1355</v>
      </c>
      <c r="D182" s="366" t="s">
        <v>1098</v>
      </c>
      <c r="E182" s="366" t="s">
        <v>1080</v>
      </c>
      <c r="F182" s="366" t="s">
        <v>1356</v>
      </c>
      <c r="G182" s="368" t="s">
        <v>871</v>
      </c>
      <c r="H182" s="500">
        <v>36</v>
      </c>
      <c r="I182" s="406">
        <v>1</v>
      </c>
      <c r="J182" s="441">
        <f>TBL_SoR_Decs14[[#This Row],[Rate]]*TBL_SoR_Decs14[[#This Row],[Multiplier]]</f>
        <v>36</v>
      </c>
      <c r="K182" s="438"/>
      <c r="L182" s="438"/>
      <c r="M182" s="438"/>
      <c r="N182" s="438"/>
    </row>
    <row r="183" spans="1:14" ht="15" customHeight="1">
      <c r="A183" s="366" t="s">
        <v>1360</v>
      </c>
      <c r="B183" s="366" t="s">
        <v>1077</v>
      </c>
      <c r="C183" s="366" t="s">
        <v>1355</v>
      </c>
      <c r="D183" s="366" t="s">
        <v>1098</v>
      </c>
      <c r="E183" s="366" t="s">
        <v>1084</v>
      </c>
      <c r="F183" s="366" t="s">
        <v>1356</v>
      </c>
      <c r="G183" s="368" t="s">
        <v>871</v>
      </c>
      <c r="H183" s="500">
        <v>27.01</v>
      </c>
      <c r="I183" s="406">
        <v>1</v>
      </c>
      <c r="J183" s="441">
        <f>TBL_SoR_Decs14[[#This Row],[Rate]]*TBL_SoR_Decs14[[#This Row],[Multiplier]]</f>
        <v>27.01</v>
      </c>
      <c r="K183" s="438"/>
      <c r="L183" s="438"/>
      <c r="M183" s="438"/>
      <c r="N183" s="438"/>
    </row>
    <row r="184" spans="1:14" ht="15" customHeight="1">
      <c r="A184" s="366" t="s">
        <v>1361</v>
      </c>
      <c r="B184" s="366" t="s">
        <v>1077</v>
      </c>
      <c r="C184" s="366" t="s">
        <v>1355</v>
      </c>
      <c r="D184" s="366" t="s">
        <v>1101</v>
      </c>
      <c r="E184" s="366" t="s">
        <v>1080</v>
      </c>
      <c r="F184" s="366" t="s">
        <v>1356</v>
      </c>
      <c r="G184" s="368" t="s">
        <v>871</v>
      </c>
      <c r="H184" s="500">
        <v>27.01</v>
      </c>
      <c r="I184" s="406">
        <v>1</v>
      </c>
      <c r="J184" s="441">
        <f>TBL_SoR_Decs14[[#This Row],[Rate]]*TBL_SoR_Decs14[[#This Row],[Multiplier]]</f>
        <v>27.01</v>
      </c>
      <c r="K184" s="438"/>
      <c r="L184" s="438"/>
      <c r="M184" s="438"/>
      <c r="N184" s="438"/>
    </row>
    <row r="185" spans="1:14" ht="15" customHeight="1">
      <c r="A185" s="366" t="s">
        <v>1362</v>
      </c>
      <c r="B185" s="366" t="s">
        <v>1077</v>
      </c>
      <c r="C185" s="366" t="s">
        <v>1355</v>
      </c>
      <c r="D185" s="366" t="s">
        <v>1082</v>
      </c>
      <c r="E185" s="366" t="s">
        <v>1080</v>
      </c>
      <c r="F185" s="366" t="s">
        <v>1356</v>
      </c>
      <c r="G185" s="368" t="s">
        <v>871</v>
      </c>
      <c r="H185" s="500">
        <v>27.01</v>
      </c>
      <c r="I185" s="406">
        <v>1</v>
      </c>
      <c r="J185" s="441">
        <f>TBL_SoR_Decs14[[#This Row],[Rate]]*TBL_SoR_Decs14[[#This Row],[Multiplier]]</f>
        <v>27.01</v>
      </c>
      <c r="K185" s="438"/>
      <c r="L185" s="438"/>
      <c r="M185" s="438"/>
      <c r="N185" s="438"/>
    </row>
    <row r="186" spans="1:14" ht="15" customHeight="1">
      <c r="A186" s="366" t="s">
        <v>1363</v>
      </c>
      <c r="B186" s="366" t="s">
        <v>1077</v>
      </c>
      <c r="C186" s="366" t="s">
        <v>1355</v>
      </c>
      <c r="D186" s="366" t="s">
        <v>1082</v>
      </c>
      <c r="E186" s="366" t="s">
        <v>1084</v>
      </c>
      <c r="F186" s="366" t="s">
        <v>1356</v>
      </c>
      <c r="G186" s="368" t="s">
        <v>871</v>
      </c>
      <c r="H186" s="500">
        <v>21.6</v>
      </c>
      <c r="I186" s="406">
        <v>1</v>
      </c>
      <c r="J186" s="441">
        <f>TBL_SoR_Decs14[[#This Row],[Rate]]*TBL_SoR_Decs14[[#This Row],[Multiplier]]</f>
        <v>21.6</v>
      </c>
      <c r="K186" s="438"/>
      <c r="L186" s="438"/>
      <c r="M186" s="438"/>
      <c r="N186" s="438"/>
    </row>
    <row r="187" spans="1:14" ht="15" customHeight="1">
      <c r="A187" s="366" t="s">
        <v>1364</v>
      </c>
      <c r="B187" s="366" t="s">
        <v>1077</v>
      </c>
      <c r="C187" s="366" t="s">
        <v>1365</v>
      </c>
      <c r="D187" s="366" t="s">
        <v>1366</v>
      </c>
      <c r="E187" s="366" t="s">
        <v>1080</v>
      </c>
      <c r="F187" s="366" t="s">
        <v>1367</v>
      </c>
      <c r="G187" s="368" t="s">
        <v>871</v>
      </c>
      <c r="H187" s="500">
        <v>11.7</v>
      </c>
      <c r="I187" s="406">
        <v>1</v>
      </c>
      <c r="J187" s="441">
        <f>TBL_SoR_Decs14[[#This Row],[Rate]]*TBL_SoR_Decs14[[#This Row],[Multiplier]]</f>
        <v>11.7</v>
      </c>
      <c r="K187" s="437"/>
      <c r="L187" s="437"/>
      <c r="M187" s="437"/>
      <c r="N187" s="438"/>
    </row>
    <row r="188" spans="1:14" ht="15" customHeight="1">
      <c r="A188" s="366" t="s">
        <v>1368</v>
      </c>
      <c r="B188" s="366" t="s">
        <v>1077</v>
      </c>
      <c r="C188" s="366" t="s">
        <v>1365</v>
      </c>
      <c r="D188" s="366" t="s">
        <v>889</v>
      </c>
      <c r="E188" s="366" t="s">
        <v>1080</v>
      </c>
      <c r="F188" s="366" t="s">
        <v>1367</v>
      </c>
      <c r="G188" s="368" t="s">
        <v>871</v>
      </c>
      <c r="H188" s="500">
        <v>11.7</v>
      </c>
      <c r="I188" s="406">
        <v>1</v>
      </c>
      <c r="J188" s="441">
        <f>TBL_SoR_Decs14[[#This Row],[Rate]]*TBL_SoR_Decs14[[#This Row],[Multiplier]]</f>
        <v>11.7</v>
      </c>
      <c r="K188" s="437"/>
      <c r="L188" s="437"/>
      <c r="M188" s="437"/>
      <c r="N188" s="438"/>
    </row>
    <row r="189" spans="1:14" ht="15" customHeight="1">
      <c r="A189" s="366" t="s">
        <v>1369</v>
      </c>
      <c r="B189" s="366" t="s">
        <v>1077</v>
      </c>
      <c r="C189" s="366" t="s">
        <v>1370</v>
      </c>
      <c r="D189" s="366" t="s">
        <v>1366</v>
      </c>
      <c r="E189" s="366" t="s">
        <v>1080</v>
      </c>
      <c r="F189" s="366" t="s">
        <v>1367</v>
      </c>
      <c r="G189" s="368" t="s">
        <v>871</v>
      </c>
      <c r="H189" s="500">
        <v>13.5</v>
      </c>
      <c r="I189" s="406">
        <v>1</v>
      </c>
      <c r="J189" s="441">
        <f>TBL_SoR_Decs14[[#This Row],[Rate]]*TBL_SoR_Decs14[[#This Row],[Multiplier]]</f>
        <v>13.5</v>
      </c>
      <c r="K189" s="437"/>
      <c r="L189" s="437"/>
      <c r="M189" s="437"/>
      <c r="N189" s="437"/>
    </row>
    <row r="190" spans="1:14" ht="15" customHeight="1">
      <c r="A190" s="366" t="s">
        <v>1371</v>
      </c>
      <c r="B190" s="366" t="s">
        <v>1077</v>
      </c>
      <c r="C190" s="366" t="s">
        <v>1370</v>
      </c>
      <c r="D190" s="366" t="s">
        <v>889</v>
      </c>
      <c r="E190" s="366" t="s">
        <v>1080</v>
      </c>
      <c r="F190" s="366" t="s">
        <v>1367</v>
      </c>
      <c r="G190" s="368" t="s">
        <v>871</v>
      </c>
      <c r="H190" s="500">
        <v>13.5</v>
      </c>
      <c r="I190" s="406">
        <v>1</v>
      </c>
      <c r="J190" s="441">
        <f>TBL_SoR_Decs14[[#This Row],[Rate]]*TBL_SoR_Decs14[[#This Row],[Multiplier]]</f>
        <v>13.5</v>
      </c>
      <c r="K190" s="437"/>
      <c r="L190" s="437"/>
      <c r="M190" s="437"/>
      <c r="N190" s="437"/>
    </row>
    <row r="191" spans="1:14" ht="15" customHeight="1">
      <c r="A191" s="366" t="s">
        <v>1372</v>
      </c>
      <c r="B191" s="366" t="s">
        <v>1077</v>
      </c>
      <c r="C191" s="366" t="s">
        <v>1373</v>
      </c>
      <c r="D191" s="366" t="s">
        <v>1366</v>
      </c>
      <c r="E191" s="366" t="s">
        <v>1080</v>
      </c>
      <c r="F191" s="366" t="s">
        <v>1367</v>
      </c>
      <c r="G191" s="368" t="s">
        <v>871</v>
      </c>
      <c r="H191" s="500">
        <v>13.5</v>
      </c>
      <c r="I191" s="406">
        <v>1</v>
      </c>
      <c r="J191" s="441">
        <f>TBL_SoR_Decs14[[#This Row],[Rate]]*TBL_SoR_Decs14[[#This Row],[Multiplier]]</f>
        <v>13.5</v>
      </c>
      <c r="K191" s="437"/>
      <c r="L191" s="437"/>
      <c r="M191" s="437"/>
      <c r="N191" s="437"/>
    </row>
    <row r="192" spans="1:14" ht="15" customHeight="1">
      <c r="A192" s="366" t="s">
        <v>1374</v>
      </c>
      <c r="B192" s="366" t="s">
        <v>1077</v>
      </c>
      <c r="C192" s="366" t="s">
        <v>1373</v>
      </c>
      <c r="D192" s="366" t="s">
        <v>889</v>
      </c>
      <c r="E192" s="366" t="s">
        <v>1080</v>
      </c>
      <c r="F192" s="366" t="s">
        <v>1367</v>
      </c>
      <c r="G192" s="368" t="s">
        <v>871</v>
      </c>
      <c r="H192" s="500">
        <v>13.5</v>
      </c>
      <c r="I192" s="406">
        <v>1</v>
      </c>
      <c r="J192" s="441">
        <f>TBL_SoR_Decs14[[#This Row],[Rate]]*TBL_SoR_Decs14[[#This Row],[Multiplier]]</f>
        <v>13.5</v>
      </c>
      <c r="K192" s="437"/>
      <c r="L192" s="437"/>
      <c r="M192" s="437"/>
      <c r="N192" s="437"/>
    </row>
    <row r="193" spans="1:14" ht="15" customHeight="1">
      <c r="A193" s="366" t="s">
        <v>1375</v>
      </c>
      <c r="B193" s="366" t="s">
        <v>1077</v>
      </c>
      <c r="C193" s="366" t="s">
        <v>1376</v>
      </c>
      <c r="D193" s="366" t="s">
        <v>1366</v>
      </c>
      <c r="E193" s="366" t="s">
        <v>1080</v>
      </c>
      <c r="F193" s="366" t="s">
        <v>1377</v>
      </c>
      <c r="G193" s="368" t="s">
        <v>871</v>
      </c>
      <c r="H193" s="500">
        <v>46.8</v>
      </c>
      <c r="I193" s="406">
        <v>1</v>
      </c>
      <c r="J193" s="441">
        <f>TBL_SoR_Decs14[[#This Row],[Rate]]*TBL_SoR_Decs14[[#This Row],[Multiplier]]</f>
        <v>46.8</v>
      </c>
      <c r="K193" s="437"/>
      <c r="L193" s="437"/>
      <c r="M193" s="437"/>
      <c r="N193" s="438"/>
    </row>
    <row r="194" spans="1:14" ht="15" customHeight="1">
      <c r="A194" s="366" t="s">
        <v>1378</v>
      </c>
      <c r="B194" s="366" t="s">
        <v>1077</v>
      </c>
      <c r="C194" s="366" t="s">
        <v>1376</v>
      </c>
      <c r="D194" s="366" t="s">
        <v>889</v>
      </c>
      <c r="E194" s="366" t="s">
        <v>1080</v>
      </c>
      <c r="F194" s="366" t="s">
        <v>1377</v>
      </c>
      <c r="G194" s="368" t="s">
        <v>871</v>
      </c>
      <c r="H194" s="500">
        <v>23.4</v>
      </c>
      <c r="I194" s="406">
        <v>1</v>
      </c>
      <c r="J194" s="441">
        <f>TBL_SoR_Decs14[[#This Row],[Rate]]*TBL_SoR_Decs14[[#This Row],[Multiplier]]</f>
        <v>23.4</v>
      </c>
      <c r="K194" s="437"/>
      <c r="L194" s="437"/>
      <c r="M194" s="437"/>
      <c r="N194" s="438"/>
    </row>
    <row r="195" spans="1:14" ht="15" customHeight="1">
      <c r="A195" s="366" t="s">
        <v>1379</v>
      </c>
      <c r="B195" s="366" t="s">
        <v>1077</v>
      </c>
      <c r="C195" s="366" t="s">
        <v>1376</v>
      </c>
      <c r="D195" s="366" t="s">
        <v>1079</v>
      </c>
      <c r="E195" s="366" t="s">
        <v>1080</v>
      </c>
      <c r="F195" s="366" t="s">
        <v>1377</v>
      </c>
      <c r="G195" s="368" t="s">
        <v>871</v>
      </c>
      <c r="H195" s="500">
        <v>23.4</v>
      </c>
      <c r="I195" s="406">
        <v>1</v>
      </c>
      <c r="J195" s="441">
        <f>TBL_SoR_Decs14[[#This Row],[Rate]]*TBL_SoR_Decs14[[#This Row],[Multiplier]]</f>
        <v>23.4</v>
      </c>
      <c r="K195" s="437"/>
      <c r="L195" s="437"/>
      <c r="M195" s="437"/>
      <c r="N195" s="438"/>
    </row>
    <row r="196" spans="1:14" ht="15" customHeight="1">
      <c r="A196" s="366" t="s">
        <v>1380</v>
      </c>
      <c r="B196" s="366" t="s">
        <v>1077</v>
      </c>
      <c r="C196" s="366" t="s">
        <v>1381</v>
      </c>
      <c r="D196" s="366" t="s">
        <v>1382</v>
      </c>
      <c r="E196" s="366" t="s">
        <v>1080</v>
      </c>
      <c r="F196" s="366" t="s">
        <v>1377</v>
      </c>
      <c r="G196" s="368" t="s">
        <v>871</v>
      </c>
      <c r="H196" s="500">
        <v>15.21</v>
      </c>
      <c r="I196" s="406">
        <v>1</v>
      </c>
      <c r="J196" s="441">
        <f>TBL_SoR_Decs14[[#This Row],[Rate]]*TBL_SoR_Decs14[[#This Row],[Multiplier]]</f>
        <v>15.21</v>
      </c>
      <c r="K196" s="438"/>
      <c r="L196" s="438"/>
      <c r="M196" s="438"/>
      <c r="N196" s="438"/>
    </row>
    <row r="197" spans="1:14" ht="15" customHeight="1">
      <c r="A197" s="366" t="s">
        <v>1383</v>
      </c>
      <c r="B197" s="366" t="s">
        <v>1077</v>
      </c>
      <c r="C197" s="366" t="s">
        <v>1381</v>
      </c>
      <c r="D197" s="366" t="s">
        <v>1384</v>
      </c>
      <c r="E197" s="366" t="s">
        <v>1080</v>
      </c>
      <c r="F197" s="366" t="s">
        <v>1377</v>
      </c>
      <c r="G197" s="368" t="s">
        <v>871</v>
      </c>
      <c r="H197" s="500">
        <v>15.21</v>
      </c>
      <c r="I197" s="406">
        <v>1</v>
      </c>
      <c r="J197" s="441">
        <f>TBL_SoR_Decs14[[#This Row],[Rate]]*TBL_SoR_Decs14[[#This Row],[Multiplier]]</f>
        <v>15.21</v>
      </c>
      <c r="K197" s="438"/>
      <c r="L197" s="438"/>
      <c r="M197" s="438"/>
      <c r="N197" s="438"/>
    </row>
    <row r="198" spans="1:14" ht="15" customHeight="1">
      <c r="A198" s="366" t="s">
        <v>1385</v>
      </c>
      <c r="B198" s="366" t="s">
        <v>1077</v>
      </c>
      <c r="C198" s="366" t="s">
        <v>1381</v>
      </c>
      <c r="D198" s="366" t="s">
        <v>1384</v>
      </c>
      <c r="E198" s="366" t="s">
        <v>1084</v>
      </c>
      <c r="F198" s="366" t="s">
        <v>1377</v>
      </c>
      <c r="G198" s="368" t="s">
        <v>871</v>
      </c>
      <c r="H198" s="500">
        <v>12.88</v>
      </c>
      <c r="I198" s="406">
        <v>1</v>
      </c>
      <c r="J198" s="441">
        <f>TBL_SoR_Decs14[[#This Row],[Rate]]*TBL_SoR_Decs14[[#This Row],[Multiplier]]</f>
        <v>12.88</v>
      </c>
      <c r="K198" s="438"/>
      <c r="L198" s="438"/>
      <c r="M198" s="438"/>
      <c r="N198" s="438"/>
    </row>
    <row r="199" spans="1:14" ht="15" customHeight="1">
      <c r="A199" s="366" t="s">
        <v>1386</v>
      </c>
      <c r="B199" s="366" t="s">
        <v>1077</v>
      </c>
      <c r="C199" s="366" t="s">
        <v>1381</v>
      </c>
      <c r="D199" s="366" t="s">
        <v>1079</v>
      </c>
      <c r="E199" s="366" t="s">
        <v>1080</v>
      </c>
      <c r="F199" s="366" t="s">
        <v>1377</v>
      </c>
      <c r="G199" s="368" t="s">
        <v>871</v>
      </c>
      <c r="H199" s="500">
        <v>12.88</v>
      </c>
      <c r="I199" s="406">
        <v>1</v>
      </c>
      <c r="J199" s="441">
        <f>TBL_SoR_Decs14[[#This Row],[Rate]]*TBL_SoR_Decs14[[#This Row],[Multiplier]]</f>
        <v>12.88</v>
      </c>
      <c r="K199" s="438"/>
      <c r="L199" s="438"/>
      <c r="M199" s="438"/>
      <c r="N199" s="438"/>
    </row>
    <row r="200" spans="1:14" ht="15" customHeight="1">
      <c r="A200" s="366" t="s">
        <v>1387</v>
      </c>
      <c r="B200" s="366" t="s">
        <v>1077</v>
      </c>
      <c r="C200" s="366" t="s">
        <v>1381</v>
      </c>
      <c r="D200" s="366" t="s">
        <v>1087</v>
      </c>
      <c r="E200" s="366" t="s">
        <v>1080</v>
      </c>
      <c r="F200" s="366" t="s">
        <v>1377</v>
      </c>
      <c r="G200" s="368" t="s">
        <v>871</v>
      </c>
      <c r="H200" s="500">
        <v>12.88</v>
      </c>
      <c r="I200" s="406">
        <v>1</v>
      </c>
      <c r="J200" s="441">
        <f>TBL_SoR_Decs14[[#This Row],[Rate]]*TBL_SoR_Decs14[[#This Row],[Multiplier]]</f>
        <v>12.88</v>
      </c>
      <c r="K200" s="438"/>
      <c r="L200" s="438"/>
      <c r="M200" s="438"/>
      <c r="N200" s="438"/>
    </row>
    <row r="201" spans="1:14" ht="15" customHeight="1">
      <c r="A201" s="366" t="s">
        <v>1388</v>
      </c>
      <c r="B201" s="366" t="s">
        <v>1077</v>
      </c>
      <c r="C201" s="366" t="s">
        <v>1381</v>
      </c>
      <c r="D201" s="366" t="s">
        <v>1082</v>
      </c>
      <c r="E201" s="366" t="s">
        <v>1080</v>
      </c>
      <c r="F201" s="366" t="s">
        <v>1377</v>
      </c>
      <c r="G201" s="368" t="s">
        <v>871</v>
      </c>
      <c r="H201" s="500">
        <v>15.21</v>
      </c>
      <c r="I201" s="406">
        <v>1</v>
      </c>
      <c r="J201" s="441">
        <f>TBL_SoR_Decs14[[#This Row],[Rate]]*TBL_SoR_Decs14[[#This Row],[Multiplier]]</f>
        <v>15.21</v>
      </c>
      <c r="K201" s="438"/>
      <c r="L201" s="438"/>
      <c r="M201" s="438"/>
      <c r="N201" s="438"/>
    </row>
    <row r="202" spans="1:14" ht="15" customHeight="1">
      <c r="A202" s="366" t="s">
        <v>1389</v>
      </c>
      <c r="B202" s="366" t="s">
        <v>1077</v>
      </c>
      <c r="C202" s="366" t="s">
        <v>1381</v>
      </c>
      <c r="D202" s="366" t="s">
        <v>1082</v>
      </c>
      <c r="E202" s="366" t="s">
        <v>1084</v>
      </c>
      <c r="F202" s="366" t="s">
        <v>1377</v>
      </c>
      <c r="G202" s="368" t="s">
        <v>871</v>
      </c>
      <c r="H202" s="500">
        <v>12.88</v>
      </c>
      <c r="I202" s="406">
        <v>1</v>
      </c>
      <c r="J202" s="441">
        <f>TBL_SoR_Decs14[[#This Row],[Rate]]*TBL_SoR_Decs14[[#This Row],[Multiplier]]</f>
        <v>12.88</v>
      </c>
      <c r="K202" s="438"/>
      <c r="L202" s="438"/>
      <c r="M202" s="438"/>
      <c r="N202" s="438"/>
    </row>
    <row r="203" spans="1:14" ht="15" customHeight="1">
      <c r="A203" s="366" t="s">
        <v>1390</v>
      </c>
      <c r="B203" s="366" t="s">
        <v>1077</v>
      </c>
      <c r="C203" s="366" t="s">
        <v>1391</v>
      </c>
      <c r="D203" s="366" t="s">
        <v>1382</v>
      </c>
      <c r="E203" s="366" t="s">
        <v>1080</v>
      </c>
      <c r="F203" s="366" t="s">
        <v>1377</v>
      </c>
      <c r="G203" s="368" t="s">
        <v>871</v>
      </c>
      <c r="H203" s="500">
        <v>15.21</v>
      </c>
      <c r="I203" s="406">
        <v>1</v>
      </c>
      <c r="J203" s="441">
        <f>TBL_SoR_Decs14[[#This Row],[Rate]]*TBL_SoR_Decs14[[#This Row],[Multiplier]]</f>
        <v>15.21</v>
      </c>
      <c r="K203" s="438"/>
      <c r="L203" s="438"/>
      <c r="M203" s="438"/>
      <c r="N203" s="438"/>
    </row>
    <row r="204" spans="1:14" ht="15" customHeight="1">
      <c r="A204" s="366" t="s">
        <v>1392</v>
      </c>
      <c r="B204" s="366" t="s">
        <v>1077</v>
      </c>
      <c r="C204" s="366" t="s">
        <v>1391</v>
      </c>
      <c r="D204" s="366" t="s">
        <v>1384</v>
      </c>
      <c r="E204" s="366" t="s">
        <v>1080</v>
      </c>
      <c r="F204" s="366" t="s">
        <v>1377</v>
      </c>
      <c r="G204" s="368" t="s">
        <v>871</v>
      </c>
      <c r="H204" s="500">
        <v>15.21</v>
      </c>
      <c r="I204" s="406">
        <v>1</v>
      </c>
      <c r="J204" s="441">
        <f>TBL_SoR_Decs14[[#This Row],[Rate]]*TBL_SoR_Decs14[[#This Row],[Multiplier]]</f>
        <v>15.21</v>
      </c>
      <c r="K204" s="438"/>
      <c r="L204" s="438"/>
      <c r="M204" s="438"/>
      <c r="N204" s="438"/>
    </row>
    <row r="205" spans="1:14" ht="15" customHeight="1">
      <c r="A205" s="366" t="s">
        <v>1393</v>
      </c>
      <c r="B205" s="366" t="s">
        <v>1077</v>
      </c>
      <c r="C205" s="366" t="s">
        <v>1391</v>
      </c>
      <c r="D205" s="366" t="s">
        <v>1384</v>
      </c>
      <c r="E205" s="366" t="s">
        <v>1084</v>
      </c>
      <c r="F205" s="366" t="s">
        <v>1377</v>
      </c>
      <c r="G205" s="368" t="s">
        <v>871</v>
      </c>
      <c r="H205" s="500">
        <v>12.88</v>
      </c>
      <c r="I205" s="406">
        <v>1</v>
      </c>
      <c r="J205" s="441">
        <f>TBL_SoR_Decs14[[#This Row],[Rate]]*TBL_SoR_Decs14[[#This Row],[Multiplier]]</f>
        <v>12.88</v>
      </c>
      <c r="K205" s="438"/>
      <c r="L205" s="438"/>
      <c r="M205" s="438"/>
      <c r="N205" s="438"/>
    </row>
    <row r="206" spans="1:14" ht="15" customHeight="1">
      <c r="A206" s="366" t="s">
        <v>1394</v>
      </c>
      <c r="B206" s="366" t="s">
        <v>1077</v>
      </c>
      <c r="C206" s="366" t="s">
        <v>1391</v>
      </c>
      <c r="D206" s="366" t="s">
        <v>1079</v>
      </c>
      <c r="E206" s="366" t="s">
        <v>1080</v>
      </c>
      <c r="F206" s="366" t="s">
        <v>1377</v>
      </c>
      <c r="G206" s="368" t="s">
        <v>871</v>
      </c>
      <c r="H206" s="500">
        <v>12.88</v>
      </c>
      <c r="I206" s="406">
        <v>1</v>
      </c>
      <c r="J206" s="441">
        <f>TBL_SoR_Decs14[[#This Row],[Rate]]*TBL_SoR_Decs14[[#This Row],[Multiplier]]</f>
        <v>12.88</v>
      </c>
      <c r="K206" s="438"/>
      <c r="L206" s="438"/>
      <c r="M206" s="438"/>
      <c r="N206" s="438"/>
    </row>
    <row r="207" spans="1:14" ht="15" customHeight="1">
      <c r="A207" s="366" t="s">
        <v>1395</v>
      </c>
      <c r="B207" s="366" t="s">
        <v>1077</v>
      </c>
      <c r="C207" s="366" t="s">
        <v>1391</v>
      </c>
      <c r="D207" s="366" t="s">
        <v>1087</v>
      </c>
      <c r="E207" s="366" t="s">
        <v>1080</v>
      </c>
      <c r="F207" s="366" t="s">
        <v>1377</v>
      </c>
      <c r="G207" s="368" t="s">
        <v>871</v>
      </c>
      <c r="H207" s="500">
        <v>12.88</v>
      </c>
      <c r="I207" s="406">
        <v>1</v>
      </c>
      <c r="J207" s="441">
        <f>TBL_SoR_Decs14[[#This Row],[Rate]]*TBL_SoR_Decs14[[#This Row],[Multiplier]]</f>
        <v>12.88</v>
      </c>
      <c r="K207" s="438"/>
      <c r="L207" s="438"/>
      <c r="M207" s="438"/>
      <c r="N207" s="438"/>
    </row>
    <row r="208" spans="1:14" ht="15" customHeight="1">
      <c r="A208" s="366" t="s">
        <v>1396</v>
      </c>
      <c r="B208" s="366" t="s">
        <v>1077</v>
      </c>
      <c r="C208" s="366" t="s">
        <v>1391</v>
      </c>
      <c r="D208" s="366" t="s">
        <v>1082</v>
      </c>
      <c r="E208" s="366" t="s">
        <v>1080</v>
      </c>
      <c r="F208" s="366" t="s">
        <v>1377</v>
      </c>
      <c r="G208" s="368" t="s">
        <v>871</v>
      </c>
      <c r="H208" s="500">
        <v>15.21</v>
      </c>
      <c r="I208" s="406">
        <v>1</v>
      </c>
      <c r="J208" s="441">
        <f>TBL_SoR_Decs14[[#This Row],[Rate]]*TBL_SoR_Decs14[[#This Row],[Multiplier]]</f>
        <v>15.21</v>
      </c>
      <c r="K208" s="438"/>
      <c r="L208" s="438"/>
      <c r="M208" s="438"/>
      <c r="N208" s="438"/>
    </row>
    <row r="209" spans="1:14" ht="15" customHeight="1">
      <c r="A209" s="366" t="s">
        <v>1397</v>
      </c>
      <c r="B209" s="366" t="s">
        <v>1077</v>
      </c>
      <c r="C209" s="366" t="s">
        <v>1391</v>
      </c>
      <c r="D209" s="366" t="s">
        <v>1082</v>
      </c>
      <c r="E209" s="366" t="s">
        <v>1084</v>
      </c>
      <c r="F209" s="366" t="s">
        <v>1377</v>
      </c>
      <c r="G209" s="368" t="s">
        <v>871</v>
      </c>
      <c r="H209" s="500">
        <v>12.88</v>
      </c>
      <c r="I209" s="406">
        <v>1</v>
      </c>
      <c r="J209" s="441">
        <f>TBL_SoR_Decs14[[#This Row],[Rate]]*TBL_SoR_Decs14[[#This Row],[Multiplier]]</f>
        <v>12.88</v>
      </c>
      <c r="K209" s="438"/>
      <c r="L209" s="438"/>
      <c r="M209" s="438"/>
      <c r="N209" s="438"/>
    </row>
    <row r="210" spans="1:14" ht="15" customHeight="1">
      <c r="A210" s="366" t="s">
        <v>1398</v>
      </c>
      <c r="B210" s="366" t="s">
        <v>1077</v>
      </c>
      <c r="C210" s="366" t="s">
        <v>1399</v>
      </c>
      <c r="D210" s="366" t="s">
        <v>1382</v>
      </c>
      <c r="E210" s="366" t="s">
        <v>1080</v>
      </c>
      <c r="F210" s="366" t="s">
        <v>1367</v>
      </c>
      <c r="G210" s="368" t="s">
        <v>871</v>
      </c>
      <c r="H210" s="500">
        <v>15.21</v>
      </c>
      <c r="I210" s="406">
        <v>1</v>
      </c>
      <c r="J210" s="441">
        <f>TBL_SoR_Decs14[[#This Row],[Rate]]*TBL_SoR_Decs14[[#This Row],[Multiplier]]</f>
        <v>15.21</v>
      </c>
      <c r="K210" s="438"/>
      <c r="L210" s="438"/>
      <c r="M210" s="438"/>
      <c r="N210" s="438"/>
    </row>
    <row r="211" spans="1:14" ht="15" customHeight="1">
      <c r="A211" s="366" t="s">
        <v>1400</v>
      </c>
      <c r="B211" s="366" t="s">
        <v>1077</v>
      </c>
      <c r="C211" s="366" t="s">
        <v>1399</v>
      </c>
      <c r="D211" s="366" t="s">
        <v>1384</v>
      </c>
      <c r="E211" s="366" t="s">
        <v>1080</v>
      </c>
      <c r="F211" s="366" t="s">
        <v>1367</v>
      </c>
      <c r="G211" s="368" t="s">
        <v>871</v>
      </c>
      <c r="H211" s="500">
        <v>15.21</v>
      </c>
      <c r="I211" s="406">
        <v>1</v>
      </c>
      <c r="J211" s="441">
        <f>TBL_SoR_Decs14[[#This Row],[Rate]]*TBL_SoR_Decs14[[#This Row],[Multiplier]]</f>
        <v>15.21</v>
      </c>
      <c r="K211" s="438"/>
      <c r="L211" s="438"/>
      <c r="M211" s="438"/>
      <c r="N211" s="438"/>
    </row>
    <row r="212" spans="1:14" ht="15" customHeight="1">
      <c r="A212" s="366" t="s">
        <v>1401</v>
      </c>
      <c r="B212" s="366" t="s">
        <v>1077</v>
      </c>
      <c r="C212" s="366" t="s">
        <v>1399</v>
      </c>
      <c r="D212" s="366" t="s">
        <v>1384</v>
      </c>
      <c r="E212" s="366" t="s">
        <v>1084</v>
      </c>
      <c r="F212" s="366" t="s">
        <v>1367</v>
      </c>
      <c r="G212" s="368" t="s">
        <v>871</v>
      </c>
      <c r="H212" s="500">
        <v>12.88</v>
      </c>
      <c r="I212" s="406">
        <v>1</v>
      </c>
      <c r="J212" s="441">
        <f>TBL_SoR_Decs14[[#This Row],[Rate]]*TBL_SoR_Decs14[[#This Row],[Multiplier]]</f>
        <v>12.88</v>
      </c>
      <c r="K212" s="438"/>
      <c r="L212" s="438"/>
      <c r="M212" s="438"/>
      <c r="N212" s="438"/>
    </row>
    <row r="213" spans="1:14" ht="15" customHeight="1">
      <c r="A213" s="366" t="s">
        <v>1402</v>
      </c>
      <c r="B213" s="366" t="s">
        <v>1077</v>
      </c>
      <c r="C213" s="366" t="s">
        <v>1399</v>
      </c>
      <c r="D213" s="366" t="s">
        <v>1079</v>
      </c>
      <c r="E213" s="366" t="s">
        <v>1080</v>
      </c>
      <c r="F213" s="366" t="s">
        <v>1367</v>
      </c>
      <c r="G213" s="368" t="s">
        <v>871</v>
      </c>
      <c r="H213" s="500">
        <v>12.88</v>
      </c>
      <c r="I213" s="406">
        <v>1</v>
      </c>
      <c r="J213" s="441">
        <f>TBL_SoR_Decs14[[#This Row],[Rate]]*TBL_SoR_Decs14[[#This Row],[Multiplier]]</f>
        <v>12.88</v>
      </c>
      <c r="K213" s="438"/>
      <c r="L213" s="438"/>
      <c r="M213" s="438"/>
      <c r="N213" s="438"/>
    </row>
    <row r="214" spans="1:14" ht="15" customHeight="1">
      <c r="A214" s="366" t="s">
        <v>1403</v>
      </c>
      <c r="B214" s="366" t="s">
        <v>1077</v>
      </c>
      <c r="C214" s="366" t="s">
        <v>1399</v>
      </c>
      <c r="D214" s="366" t="s">
        <v>1087</v>
      </c>
      <c r="E214" s="366" t="s">
        <v>1080</v>
      </c>
      <c r="F214" s="366" t="s">
        <v>1367</v>
      </c>
      <c r="G214" s="368" t="s">
        <v>871</v>
      </c>
      <c r="H214" s="500">
        <v>12.88</v>
      </c>
      <c r="I214" s="406">
        <v>1</v>
      </c>
      <c r="J214" s="441">
        <f>TBL_SoR_Decs14[[#This Row],[Rate]]*TBL_SoR_Decs14[[#This Row],[Multiplier]]</f>
        <v>12.88</v>
      </c>
      <c r="K214" s="438"/>
      <c r="L214" s="438"/>
      <c r="M214" s="438"/>
      <c r="N214" s="438"/>
    </row>
    <row r="215" spans="1:14" ht="15" customHeight="1">
      <c r="A215" s="366" t="s">
        <v>1404</v>
      </c>
      <c r="B215" s="366" t="s">
        <v>1077</v>
      </c>
      <c r="C215" s="366" t="s">
        <v>1399</v>
      </c>
      <c r="D215" s="366" t="s">
        <v>1082</v>
      </c>
      <c r="E215" s="366" t="s">
        <v>1080</v>
      </c>
      <c r="F215" s="366" t="s">
        <v>1367</v>
      </c>
      <c r="G215" s="368" t="s">
        <v>871</v>
      </c>
      <c r="H215" s="500">
        <v>15.21</v>
      </c>
      <c r="I215" s="406">
        <v>1</v>
      </c>
      <c r="J215" s="441">
        <f>TBL_SoR_Decs14[[#This Row],[Rate]]*TBL_SoR_Decs14[[#This Row],[Multiplier]]</f>
        <v>15.21</v>
      </c>
      <c r="K215" s="438"/>
      <c r="L215" s="438"/>
      <c r="M215" s="438"/>
      <c r="N215" s="438"/>
    </row>
    <row r="216" spans="1:14" ht="15" customHeight="1">
      <c r="A216" s="366" t="s">
        <v>1405</v>
      </c>
      <c r="B216" s="366" t="s">
        <v>1077</v>
      </c>
      <c r="C216" s="366" t="s">
        <v>1399</v>
      </c>
      <c r="D216" s="366" t="s">
        <v>1082</v>
      </c>
      <c r="E216" s="366" t="s">
        <v>1084</v>
      </c>
      <c r="F216" s="366" t="s">
        <v>1367</v>
      </c>
      <c r="G216" s="368" t="s">
        <v>871</v>
      </c>
      <c r="H216" s="500">
        <v>12.88</v>
      </c>
      <c r="I216" s="406">
        <v>1</v>
      </c>
      <c r="J216" s="441">
        <f>TBL_SoR_Decs14[[#This Row],[Rate]]*TBL_SoR_Decs14[[#This Row],[Multiplier]]</f>
        <v>12.88</v>
      </c>
      <c r="K216" s="438"/>
      <c r="L216" s="438"/>
      <c r="M216" s="438"/>
      <c r="N216" s="438"/>
    </row>
    <row r="217" spans="1:14" ht="15" customHeight="1">
      <c r="A217" s="366" t="s">
        <v>1406</v>
      </c>
      <c r="B217" s="366" t="s">
        <v>1077</v>
      </c>
      <c r="C217" s="366" t="s">
        <v>1407</v>
      </c>
      <c r="D217" s="366" t="s">
        <v>1087</v>
      </c>
      <c r="E217" s="366" t="s">
        <v>1080</v>
      </c>
      <c r="F217" s="366" t="s">
        <v>1408</v>
      </c>
      <c r="G217" s="368" t="s">
        <v>871</v>
      </c>
      <c r="H217" s="500">
        <v>8.11</v>
      </c>
      <c r="I217" s="406">
        <v>1</v>
      </c>
      <c r="J217" s="441">
        <f>TBL_SoR_Decs14[[#This Row],[Rate]]*TBL_SoR_Decs14[[#This Row],[Multiplier]]</f>
        <v>8.11</v>
      </c>
      <c r="K217" s="438"/>
      <c r="L217" s="438"/>
      <c r="M217" s="438"/>
      <c r="N217" s="438"/>
    </row>
    <row r="218" spans="1:14" ht="15" customHeight="1">
      <c r="A218" s="366" t="s">
        <v>1409</v>
      </c>
      <c r="B218" s="366" t="s">
        <v>1077</v>
      </c>
      <c r="C218" s="366" t="s">
        <v>1410</v>
      </c>
      <c r="D218" s="366" t="s">
        <v>1087</v>
      </c>
      <c r="E218" s="366" t="s">
        <v>1080</v>
      </c>
      <c r="F218" s="366" t="s">
        <v>1408</v>
      </c>
      <c r="G218" s="368" t="s">
        <v>871</v>
      </c>
      <c r="H218" s="500">
        <v>11.7</v>
      </c>
      <c r="I218" s="406">
        <v>1</v>
      </c>
      <c r="J218" s="441">
        <f>TBL_SoR_Decs14[[#This Row],[Rate]]*TBL_SoR_Decs14[[#This Row],[Multiplier]]</f>
        <v>11.7</v>
      </c>
      <c r="K218" s="438"/>
      <c r="L218" s="438"/>
      <c r="M218" s="438"/>
      <c r="N218" s="438"/>
    </row>
    <row r="219" spans="1:14" ht="15" customHeight="1">
      <c r="A219" s="366" t="s">
        <v>1411</v>
      </c>
      <c r="B219" s="366" t="s">
        <v>1077</v>
      </c>
      <c r="C219" s="366" t="s">
        <v>1412</v>
      </c>
      <c r="D219" s="366" t="s">
        <v>1087</v>
      </c>
      <c r="E219" s="366" t="s">
        <v>1080</v>
      </c>
      <c r="F219" s="366" t="s">
        <v>1408</v>
      </c>
      <c r="G219" s="368" t="s">
        <v>871</v>
      </c>
      <c r="H219" s="500">
        <v>11.7</v>
      </c>
      <c r="I219" s="406">
        <v>1</v>
      </c>
      <c r="J219" s="441">
        <f>TBL_SoR_Decs14[[#This Row],[Rate]]*TBL_SoR_Decs14[[#This Row],[Multiplier]]</f>
        <v>11.7</v>
      </c>
      <c r="K219" s="438"/>
      <c r="L219" s="438"/>
      <c r="M219" s="438"/>
      <c r="N219" s="438"/>
    </row>
    <row r="220" spans="1:14" ht="15" customHeight="1">
      <c r="A220" s="366" t="s">
        <v>1413</v>
      </c>
      <c r="B220" s="367" t="s">
        <v>1077</v>
      </c>
      <c r="C220" s="366" t="s">
        <v>1414</v>
      </c>
      <c r="D220" s="366" t="s">
        <v>1082</v>
      </c>
      <c r="E220" s="366" t="s">
        <v>1080</v>
      </c>
      <c r="F220" s="366"/>
      <c r="G220" s="368" t="s">
        <v>8</v>
      </c>
      <c r="H220" s="500">
        <v>43.21</v>
      </c>
      <c r="I220" s="406">
        <v>1</v>
      </c>
      <c r="J220" s="441">
        <f>TBL_SoR_Decs14[[#This Row],[Rate]]*TBL_SoR_Decs14[[#This Row],[Multiplier]]</f>
        <v>43.21</v>
      </c>
      <c r="K220" s="438"/>
      <c r="L220" s="438"/>
      <c r="M220" s="438"/>
      <c r="N220" s="438"/>
    </row>
    <row r="221" spans="1:14" ht="15" customHeight="1">
      <c r="A221" s="366" t="s">
        <v>1415</v>
      </c>
      <c r="B221" s="367" t="s">
        <v>1077</v>
      </c>
      <c r="C221" s="366" t="s">
        <v>1414</v>
      </c>
      <c r="D221" s="366" t="s">
        <v>1082</v>
      </c>
      <c r="E221" s="366" t="s">
        <v>1084</v>
      </c>
      <c r="F221" s="366"/>
      <c r="G221" s="368" t="s">
        <v>8</v>
      </c>
      <c r="H221" s="500">
        <v>36</v>
      </c>
      <c r="I221" s="406">
        <v>1</v>
      </c>
      <c r="J221" s="441">
        <f>TBL_SoR_Decs14[[#This Row],[Rate]]*TBL_SoR_Decs14[[#This Row],[Multiplier]]</f>
        <v>36</v>
      </c>
      <c r="K221" s="438"/>
      <c r="L221" s="438"/>
      <c r="M221" s="438"/>
      <c r="N221" s="438"/>
    </row>
    <row r="222" spans="1:14" ht="30" customHeight="1">
      <c r="A222" s="366" t="s">
        <v>1416</v>
      </c>
      <c r="B222" s="366" t="s">
        <v>1077</v>
      </c>
      <c r="C222" s="366" t="s">
        <v>1417</v>
      </c>
      <c r="D222" s="366" t="s">
        <v>1418</v>
      </c>
      <c r="E222" s="366" t="s">
        <v>1080</v>
      </c>
      <c r="F222" s="366" t="s">
        <v>1419</v>
      </c>
      <c r="G222" s="368" t="s">
        <v>1128</v>
      </c>
      <c r="H222" s="500">
        <v>90</v>
      </c>
      <c r="I222" s="406">
        <v>1</v>
      </c>
      <c r="J222" s="441">
        <f>TBL_SoR_Decs14[[#This Row],[Rate]]*TBL_SoR_Decs14[[#This Row],[Multiplier]]</f>
        <v>90</v>
      </c>
      <c r="K222" s="438"/>
      <c r="L222" s="438"/>
      <c r="M222" s="438"/>
      <c r="N222" s="438"/>
    </row>
    <row r="223" spans="1:14" ht="30" customHeight="1">
      <c r="A223" s="366" t="s">
        <v>1420</v>
      </c>
      <c r="B223" s="366" t="s">
        <v>1077</v>
      </c>
      <c r="C223" s="366" t="s">
        <v>1417</v>
      </c>
      <c r="D223" s="366" t="s">
        <v>1421</v>
      </c>
      <c r="E223" s="366" t="s">
        <v>1080</v>
      </c>
      <c r="F223" s="366" t="s">
        <v>1419</v>
      </c>
      <c r="G223" s="368" t="s">
        <v>1128</v>
      </c>
      <c r="H223" s="500">
        <v>126</v>
      </c>
      <c r="I223" s="406">
        <v>1</v>
      </c>
      <c r="J223" s="441">
        <f>TBL_SoR_Decs14[[#This Row],[Rate]]*TBL_SoR_Decs14[[#This Row],[Multiplier]]</f>
        <v>126</v>
      </c>
      <c r="K223" s="438"/>
      <c r="L223" s="438"/>
      <c r="M223" s="438"/>
      <c r="N223" s="438"/>
    </row>
    <row r="224" spans="1:14" ht="30" customHeight="1">
      <c r="A224" s="366" t="s">
        <v>1422</v>
      </c>
      <c r="B224" s="366" t="s">
        <v>1077</v>
      </c>
      <c r="C224" s="366" t="s">
        <v>1417</v>
      </c>
      <c r="D224" s="366" t="s">
        <v>1421</v>
      </c>
      <c r="E224" s="366" t="s">
        <v>1084</v>
      </c>
      <c r="F224" s="366" t="s">
        <v>1419</v>
      </c>
      <c r="G224" s="368" t="s">
        <v>1128</v>
      </c>
      <c r="H224" s="500">
        <v>108</v>
      </c>
      <c r="I224" s="406">
        <v>1</v>
      </c>
      <c r="J224" s="441">
        <f>TBL_SoR_Decs14[[#This Row],[Rate]]*TBL_SoR_Decs14[[#This Row],[Multiplier]]</f>
        <v>108</v>
      </c>
      <c r="K224" s="438"/>
      <c r="L224" s="438"/>
      <c r="M224" s="438"/>
      <c r="N224" s="438"/>
    </row>
    <row r="225" spans="1:14" ht="30" customHeight="1">
      <c r="A225" s="366" t="s">
        <v>1423</v>
      </c>
      <c r="B225" s="366" t="s">
        <v>1077</v>
      </c>
      <c r="C225" s="366" t="s">
        <v>1417</v>
      </c>
      <c r="D225" s="366" t="s">
        <v>1216</v>
      </c>
      <c r="E225" s="366" t="s">
        <v>1080</v>
      </c>
      <c r="F225" s="366" t="s">
        <v>1419</v>
      </c>
      <c r="G225" s="368" t="s">
        <v>1128</v>
      </c>
      <c r="H225" s="500">
        <v>90</v>
      </c>
      <c r="I225" s="406">
        <v>1</v>
      </c>
      <c r="J225" s="441">
        <f>TBL_SoR_Decs14[[#This Row],[Rate]]*TBL_SoR_Decs14[[#This Row],[Multiplier]]</f>
        <v>90</v>
      </c>
      <c r="K225" s="438"/>
      <c r="L225" s="438"/>
      <c r="M225" s="438"/>
      <c r="N225" s="438"/>
    </row>
    <row r="226" spans="1:14" ht="30" customHeight="1">
      <c r="A226" s="366" t="s">
        <v>1424</v>
      </c>
      <c r="B226" s="366" t="s">
        <v>1077</v>
      </c>
      <c r="C226" s="366" t="s">
        <v>1417</v>
      </c>
      <c r="D226" s="366" t="s">
        <v>1216</v>
      </c>
      <c r="E226" s="366" t="s">
        <v>1084</v>
      </c>
      <c r="F226" s="366" t="s">
        <v>1419</v>
      </c>
      <c r="G226" s="368" t="s">
        <v>1128</v>
      </c>
      <c r="H226" s="500">
        <v>72</v>
      </c>
      <c r="I226" s="406">
        <v>1</v>
      </c>
      <c r="J226" s="441">
        <f>TBL_SoR_Decs14[[#This Row],[Rate]]*TBL_SoR_Decs14[[#This Row],[Multiplier]]</f>
        <v>72</v>
      </c>
      <c r="K226" s="438"/>
      <c r="L226" s="438"/>
      <c r="M226" s="438"/>
      <c r="N226" s="438"/>
    </row>
    <row r="227" spans="1:14" ht="30" customHeight="1">
      <c r="A227" s="366" t="s">
        <v>1425</v>
      </c>
      <c r="B227" s="366" t="s">
        <v>1077</v>
      </c>
      <c r="C227" s="366" t="s">
        <v>1417</v>
      </c>
      <c r="D227" s="366" t="s">
        <v>1101</v>
      </c>
      <c r="E227" s="366" t="s">
        <v>1080</v>
      </c>
      <c r="F227" s="366" t="s">
        <v>1419</v>
      </c>
      <c r="G227" s="368" t="s">
        <v>1128</v>
      </c>
      <c r="H227" s="500">
        <v>108</v>
      </c>
      <c r="I227" s="406">
        <v>1</v>
      </c>
      <c r="J227" s="441">
        <f>TBL_SoR_Decs14[[#This Row],[Rate]]*TBL_SoR_Decs14[[#This Row],[Multiplier]]</f>
        <v>108</v>
      </c>
      <c r="K227" s="438"/>
      <c r="L227" s="438"/>
      <c r="M227" s="438"/>
      <c r="N227" s="438"/>
    </row>
    <row r="228" spans="1:14" ht="30" customHeight="1">
      <c r="A228" s="366" t="s">
        <v>1426</v>
      </c>
      <c r="B228" s="366" t="s">
        <v>1077</v>
      </c>
      <c r="C228" s="366" t="s">
        <v>1417</v>
      </c>
      <c r="D228" s="366" t="s">
        <v>1101</v>
      </c>
      <c r="E228" s="366" t="s">
        <v>1084</v>
      </c>
      <c r="F228" s="366" t="s">
        <v>1419</v>
      </c>
      <c r="G228" s="368" t="s">
        <v>1128</v>
      </c>
      <c r="H228" s="500">
        <v>90</v>
      </c>
      <c r="I228" s="406">
        <v>1</v>
      </c>
      <c r="J228" s="441">
        <f>TBL_SoR_Decs14[[#This Row],[Rate]]*TBL_SoR_Decs14[[#This Row],[Multiplier]]</f>
        <v>90</v>
      </c>
      <c r="K228" s="438"/>
      <c r="L228" s="438"/>
      <c r="M228" s="438"/>
      <c r="N228" s="438"/>
    </row>
    <row r="229" spans="1:14" ht="30" customHeight="1">
      <c r="A229" s="366" t="s">
        <v>1427</v>
      </c>
      <c r="B229" s="366" t="s">
        <v>1077</v>
      </c>
      <c r="C229" s="366" t="s">
        <v>1428</v>
      </c>
      <c r="D229" s="366" t="s">
        <v>1418</v>
      </c>
      <c r="E229" s="366" t="s">
        <v>1080</v>
      </c>
      <c r="F229" s="366" t="s">
        <v>1419</v>
      </c>
      <c r="G229" s="368" t="s">
        <v>1128</v>
      </c>
      <c r="H229" s="500">
        <v>252.01</v>
      </c>
      <c r="I229" s="406">
        <v>1</v>
      </c>
      <c r="J229" s="441">
        <f>TBL_SoR_Decs14[[#This Row],[Rate]]*TBL_SoR_Decs14[[#This Row],[Multiplier]]</f>
        <v>252.01</v>
      </c>
      <c r="K229" s="438"/>
      <c r="L229" s="438"/>
      <c r="M229" s="438"/>
      <c r="N229" s="438"/>
    </row>
    <row r="230" spans="1:14" ht="30" customHeight="1">
      <c r="A230" s="366" t="s">
        <v>1429</v>
      </c>
      <c r="B230" s="366" t="s">
        <v>1077</v>
      </c>
      <c r="C230" s="366" t="s">
        <v>1428</v>
      </c>
      <c r="D230" s="366" t="s">
        <v>1421</v>
      </c>
      <c r="E230" s="366" t="s">
        <v>1080</v>
      </c>
      <c r="F230" s="366" t="s">
        <v>1419</v>
      </c>
      <c r="G230" s="368" t="s">
        <v>1128</v>
      </c>
      <c r="H230" s="500">
        <v>360.01</v>
      </c>
      <c r="I230" s="406">
        <v>1</v>
      </c>
      <c r="J230" s="441">
        <f>TBL_SoR_Decs14[[#This Row],[Rate]]*TBL_SoR_Decs14[[#This Row],[Multiplier]]</f>
        <v>360.01</v>
      </c>
      <c r="K230" s="438"/>
      <c r="L230" s="438"/>
      <c r="M230" s="438"/>
      <c r="N230" s="438"/>
    </row>
    <row r="231" spans="1:14" ht="30" customHeight="1">
      <c r="A231" s="366" t="s">
        <v>1430</v>
      </c>
      <c r="B231" s="366" t="s">
        <v>1077</v>
      </c>
      <c r="C231" s="366" t="s">
        <v>1428</v>
      </c>
      <c r="D231" s="366" t="s">
        <v>1421</v>
      </c>
      <c r="E231" s="366" t="s">
        <v>1084</v>
      </c>
      <c r="F231" s="366" t="s">
        <v>1419</v>
      </c>
      <c r="G231" s="368" t="s">
        <v>1128</v>
      </c>
      <c r="H231" s="500">
        <v>306.01</v>
      </c>
      <c r="I231" s="406">
        <v>1</v>
      </c>
      <c r="J231" s="441">
        <f>TBL_SoR_Decs14[[#This Row],[Rate]]*TBL_SoR_Decs14[[#This Row],[Multiplier]]</f>
        <v>306.01</v>
      </c>
      <c r="K231" s="438"/>
      <c r="L231" s="438"/>
      <c r="M231" s="438"/>
      <c r="N231" s="438"/>
    </row>
    <row r="232" spans="1:14" ht="30" customHeight="1">
      <c r="A232" s="366" t="s">
        <v>1431</v>
      </c>
      <c r="B232" s="366" t="s">
        <v>1077</v>
      </c>
      <c r="C232" s="366" t="s">
        <v>1428</v>
      </c>
      <c r="D232" s="366" t="s">
        <v>1216</v>
      </c>
      <c r="E232" s="366" t="s">
        <v>1080</v>
      </c>
      <c r="F232" s="366" t="s">
        <v>1419</v>
      </c>
      <c r="G232" s="368" t="s">
        <v>1128</v>
      </c>
      <c r="H232" s="500">
        <v>288.01</v>
      </c>
      <c r="I232" s="406">
        <v>1</v>
      </c>
      <c r="J232" s="441">
        <f>TBL_SoR_Decs14[[#This Row],[Rate]]*TBL_SoR_Decs14[[#This Row],[Multiplier]]</f>
        <v>288.01</v>
      </c>
      <c r="K232" s="438"/>
      <c r="L232" s="438"/>
      <c r="M232" s="438"/>
      <c r="N232" s="438"/>
    </row>
    <row r="233" spans="1:14" ht="30" customHeight="1">
      <c r="A233" s="366" t="s">
        <v>1432</v>
      </c>
      <c r="B233" s="366" t="s">
        <v>1077</v>
      </c>
      <c r="C233" s="366" t="s">
        <v>1428</v>
      </c>
      <c r="D233" s="366" t="s">
        <v>1216</v>
      </c>
      <c r="E233" s="366" t="s">
        <v>1084</v>
      </c>
      <c r="F233" s="366" t="s">
        <v>1419</v>
      </c>
      <c r="G233" s="368" t="s">
        <v>1128</v>
      </c>
      <c r="H233" s="500">
        <v>234</v>
      </c>
      <c r="I233" s="406">
        <v>1</v>
      </c>
      <c r="J233" s="441">
        <f>TBL_SoR_Decs14[[#This Row],[Rate]]*TBL_SoR_Decs14[[#This Row],[Multiplier]]</f>
        <v>234</v>
      </c>
      <c r="K233" s="438"/>
      <c r="L233" s="438"/>
      <c r="M233" s="438"/>
      <c r="N233" s="438"/>
    </row>
    <row r="234" spans="1:14" ht="30" customHeight="1">
      <c r="A234" s="366" t="s">
        <v>1433</v>
      </c>
      <c r="B234" s="366" t="s">
        <v>1077</v>
      </c>
      <c r="C234" s="366" t="s">
        <v>1428</v>
      </c>
      <c r="D234" s="366" t="s">
        <v>1101</v>
      </c>
      <c r="E234" s="366" t="s">
        <v>1080</v>
      </c>
      <c r="F234" s="366" t="s">
        <v>1419</v>
      </c>
      <c r="G234" s="368" t="s">
        <v>1128</v>
      </c>
      <c r="H234" s="500">
        <v>324.01</v>
      </c>
      <c r="I234" s="406">
        <v>1</v>
      </c>
      <c r="J234" s="441">
        <f>TBL_SoR_Decs14[[#This Row],[Rate]]*TBL_SoR_Decs14[[#This Row],[Multiplier]]</f>
        <v>324.01</v>
      </c>
      <c r="K234" s="438"/>
      <c r="L234" s="438"/>
      <c r="M234" s="438"/>
      <c r="N234" s="438"/>
    </row>
    <row r="235" spans="1:14" ht="30" customHeight="1">
      <c r="A235" s="366" t="s">
        <v>1434</v>
      </c>
      <c r="B235" s="366" t="s">
        <v>1077</v>
      </c>
      <c r="C235" s="366" t="s">
        <v>1428</v>
      </c>
      <c r="D235" s="366" t="s">
        <v>1101</v>
      </c>
      <c r="E235" s="366" t="s">
        <v>1084</v>
      </c>
      <c r="F235" s="366" t="s">
        <v>1419</v>
      </c>
      <c r="G235" s="368" t="s">
        <v>1128</v>
      </c>
      <c r="H235" s="500">
        <v>288.01</v>
      </c>
      <c r="I235" s="406">
        <v>1</v>
      </c>
      <c r="J235" s="441">
        <f>TBL_SoR_Decs14[[#This Row],[Rate]]*TBL_SoR_Decs14[[#This Row],[Multiplier]]</f>
        <v>288.01</v>
      </c>
      <c r="K235" s="438"/>
      <c r="L235" s="438"/>
      <c r="M235" s="438"/>
      <c r="N235" s="438"/>
    </row>
    <row r="236" spans="1:14" ht="30" customHeight="1">
      <c r="A236" s="366" t="s">
        <v>1435</v>
      </c>
      <c r="B236" s="366" t="s">
        <v>1077</v>
      </c>
      <c r="C236" s="366" t="s">
        <v>1436</v>
      </c>
      <c r="D236" s="366" t="s">
        <v>1418</v>
      </c>
      <c r="E236" s="366" t="s">
        <v>1080</v>
      </c>
      <c r="F236" s="366" t="s">
        <v>1419</v>
      </c>
      <c r="G236" s="368" t="s">
        <v>1128</v>
      </c>
      <c r="H236" s="500">
        <v>504.01</v>
      </c>
      <c r="I236" s="406">
        <v>1</v>
      </c>
      <c r="J236" s="441">
        <f>TBL_SoR_Decs14[[#This Row],[Rate]]*TBL_SoR_Decs14[[#This Row],[Multiplier]]</f>
        <v>504.01</v>
      </c>
      <c r="K236" s="438"/>
      <c r="L236" s="438"/>
      <c r="M236" s="438"/>
      <c r="N236" s="438"/>
    </row>
    <row r="237" spans="1:14" ht="30" customHeight="1">
      <c r="A237" s="366" t="s">
        <v>1437</v>
      </c>
      <c r="B237" s="366" t="s">
        <v>1077</v>
      </c>
      <c r="C237" s="366" t="s">
        <v>1436</v>
      </c>
      <c r="D237" s="366" t="s">
        <v>1421</v>
      </c>
      <c r="E237" s="366" t="s">
        <v>1080</v>
      </c>
      <c r="F237" s="366" t="s">
        <v>1419</v>
      </c>
      <c r="G237" s="368" t="s">
        <v>1128</v>
      </c>
      <c r="H237" s="500">
        <v>648.01</v>
      </c>
      <c r="I237" s="406">
        <v>1</v>
      </c>
      <c r="J237" s="441">
        <f>TBL_SoR_Decs14[[#This Row],[Rate]]*TBL_SoR_Decs14[[#This Row],[Multiplier]]</f>
        <v>648.01</v>
      </c>
      <c r="K237" s="438"/>
      <c r="L237" s="438"/>
      <c r="M237" s="438"/>
      <c r="N237" s="438"/>
    </row>
    <row r="238" spans="1:14" ht="30" customHeight="1">
      <c r="A238" s="366" t="s">
        <v>1438</v>
      </c>
      <c r="B238" s="366" t="s">
        <v>1077</v>
      </c>
      <c r="C238" s="366" t="s">
        <v>1436</v>
      </c>
      <c r="D238" s="366" t="s">
        <v>1421</v>
      </c>
      <c r="E238" s="366" t="s">
        <v>1084</v>
      </c>
      <c r="F238" s="366" t="s">
        <v>1419</v>
      </c>
      <c r="G238" s="368" t="s">
        <v>1128</v>
      </c>
      <c r="H238" s="500">
        <v>576.01</v>
      </c>
      <c r="I238" s="406">
        <v>1</v>
      </c>
      <c r="J238" s="441">
        <f>TBL_SoR_Decs14[[#This Row],[Rate]]*TBL_SoR_Decs14[[#This Row],[Multiplier]]</f>
        <v>576.01</v>
      </c>
      <c r="K238" s="438"/>
      <c r="L238" s="438"/>
      <c r="M238" s="438"/>
      <c r="N238" s="438"/>
    </row>
    <row r="239" spans="1:14" ht="30" customHeight="1">
      <c r="A239" s="366" t="s">
        <v>1439</v>
      </c>
      <c r="B239" s="366" t="s">
        <v>1077</v>
      </c>
      <c r="C239" s="366" t="s">
        <v>1436</v>
      </c>
      <c r="D239" s="366" t="s">
        <v>1216</v>
      </c>
      <c r="E239" s="366" t="s">
        <v>1080</v>
      </c>
      <c r="F239" s="366" t="s">
        <v>1419</v>
      </c>
      <c r="G239" s="368" t="s">
        <v>1128</v>
      </c>
      <c r="H239" s="500">
        <v>576.01</v>
      </c>
      <c r="I239" s="406">
        <v>1</v>
      </c>
      <c r="J239" s="441">
        <f>TBL_SoR_Decs14[[#This Row],[Rate]]*TBL_SoR_Decs14[[#This Row],[Multiplier]]</f>
        <v>576.01</v>
      </c>
      <c r="K239" s="438"/>
      <c r="L239" s="438"/>
      <c r="M239" s="438"/>
      <c r="N239" s="438"/>
    </row>
    <row r="240" spans="1:14" ht="30" customHeight="1">
      <c r="A240" s="366" t="s">
        <v>1440</v>
      </c>
      <c r="B240" s="366" t="s">
        <v>1077</v>
      </c>
      <c r="C240" s="366" t="s">
        <v>1436</v>
      </c>
      <c r="D240" s="366" t="s">
        <v>1216</v>
      </c>
      <c r="E240" s="366" t="s">
        <v>1084</v>
      </c>
      <c r="F240" s="366" t="s">
        <v>1419</v>
      </c>
      <c r="G240" s="368" t="s">
        <v>1128</v>
      </c>
      <c r="H240" s="500">
        <v>504.01</v>
      </c>
      <c r="I240" s="406">
        <v>1</v>
      </c>
      <c r="J240" s="441">
        <f>TBL_SoR_Decs14[[#This Row],[Rate]]*TBL_SoR_Decs14[[#This Row],[Multiplier]]</f>
        <v>504.01</v>
      </c>
      <c r="K240" s="438"/>
      <c r="L240" s="438"/>
      <c r="M240" s="438"/>
      <c r="N240" s="438"/>
    </row>
    <row r="241" spans="1:14" ht="30" customHeight="1">
      <c r="A241" s="366" t="s">
        <v>1441</v>
      </c>
      <c r="B241" s="366" t="s">
        <v>1077</v>
      </c>
      <c r="C241" s="366" t="s">
        <v>1436</v>
      </c>
      <c r="D241" s="366" t="s">
        <v>1101</v>
      </c>
      <c r="E241" s="366" t="s">
        <v>1080</v>
      </c>
      <c r="F241" s="366" t="s">
        <v>1419</v>
      </c>
      <c r="G241" s="368" t="s">
        <v>1128</v>
      </c>
      <c r="H241" s="500">
        <v>540.01</v>
      </c>
      <c r="I241" s="406">
        <v>1</v>
      </c>
      <c r="J241" s="441">
        <f>TBL_SoR_Decs14[[#This Row],[Rate]]*TBL_SoR_Decs14[[#This Row],[Multiplier]]</f>
        <v>540.01</v>
      </c>
      <c r="K241" s="438"/>
      <c r="L241" s="438"/>
      <c r="M241" s="438"/>
      <c r="N241" s="438"/>
    </row>
    <row r="242" spans="1:14" ht="30" customHeight="1">
      <c r="A242" s="366" t="s">
        <v>1442</v>
      </c>
      <c r="B242" s="366" t="s">
        <v>1077</v>
      </c>
      <c r="C242" s="366" t="s">
        <v>1436</v>
      </c>
      <c r="D242" s="366" t="s">
        <v>1101</v>
      </c>
      <c r="E242" s="366" t="s">
        <v>1084</v>
      </c>
      <c r="F242" s="366" t="s">
        <v>1419</v>
      </c>
      <c r="G242" s="368" t="s">
        <v>1128</v>
      </c>
      <c r="H242" s="500">
        <v>504.01</v>
      </c>
      <c r="I242" s="406">
        <v>1</v>
      </c>
      <c r="J242" s="441">
        <f>TBL_SoR_Decs14[[#This Row],[Rate]]*TBL_SoR_Decs14[[#This Row],[Multiplier]]</f>
        <v>504.01</v>
      </c>
      <c r="K242" s="438"/>
      <c r="L242" s="438"/>
      <c r="M242" s="438"/>
      <c r="N242" s="438"/>
    </row>
    <row r="243" spans="1:14" ht="30" customHeight="1">
      <c r="A243" s="366" t="s">
        <v>1443</v>
      </c>
      <c r="B243" s="366" t="s">
        <v>1077</v>
      </c>
      <c r="C243" s="366" t="s">
        <v>1444</v>
      </c>
      <c r="D243" s="366" t="s">
        <v>1418</v>
      </c>
      <c r="E243" s="366" t="s">
        <v>1080</v>
      </c>
      <c r="F243" s="366" t="s">
        <v>1419</v>
      </c>
      <c r="G243" s="368" t="s">
        <v>1128</v>
      </c>
      <c r="H243" s="500">
        <v>792.02</v>
      </c>
      <c r="I243" s="406">
        <v>1</v>
      </c>
      <c r="J243" s="441">
        <f>TBL_SoR_Decs14[[#This Row],[Rate]]*TBL_SoR_Decs14[[#This Row],[Multiplier]]</f>
        <v>792.02</v>
      </c>
      <c r="K243" s="438"/>
      <c r="L243" s="438"/>
      <c r="M243" s="438"/>
      <c r="N243" s="438"/>
    </row>
    <row r="244" spans="1:14" ht="30" customHeight="1">
      <c r="A244" s="366" t="s">
        <v>1445</v>
      </c>
      <c r="B244" s="366" t="s">
        <v>1077</v>
      </c>
      <c r="C244" s="366" t="s">
        <v>1444</v>
      </c>
      <c r="D244" s="366" t="s">
        <v>1421</v>
      </c>
      <c r="E244" s="366" t="s">
        <v>1080</v>
      </c>
      <c r="F244" s="366" t="s">
        <v>1419</v>
      </c>
      <c r="G244" s="368" t="s">
        <v>1128</v>
      </c>
      <c r="H244" s="500">
        <v>936.02</v>
      </c>
      <c r="I244" s="406">
        <v>1</v>
      </c>
      <c r="J244" s="441">
        <f>TBL_SoR_Decs14[[#This Row],[Rate]]*TBL_SoR_Decs14[[#This Row],[Multiplier]]</f>
        <v>936.02</v>
      </c>
      <c r="K244" s="438"/>
      <c r="L244" s="438"/>
      <c r="M244" s="438"/>
      <c r="N244" s="438"/>
    </row>
    <row r="245" spans="1:14" ht="30" customHeight="1">
      <c r="A245" s="366" t="s">
        <v>1446</v>
      </c>
      <c r="B245" s="366" t="s">
        <v>1077</v>
      </c>
      <c r="C245" s="366" t="s">
        <v>1444</v>
      </c>
      <c r="D245" s="366" t="s">
        <v>1421</v>
      </c>
      <c r="E245" s="366" t="s">
        <v>1084</v>
      </c>
      <c r="F245" s="366" t="s">
        <v>1419</v>
      </c>
      <c r="G245" s="368" t="s">
        <v>1128</v>
      </c>
      <c r="H245" s="500">
        <v>864.02</v>
      </c>
      <c r="I245" s="406">
        <v>1</v>
      </c>
      <c r="J245" s="441">
        <f>TBL_SoR_Decs14[[#This Row],[Rate]]*TBL_SoR_Decs14[[#This Row],[Multiplier]]</f>
        <v>864.02</v>
      </c>
      <c r="K245" s="438"/>
      <c r="L245" s="438"/>
      <c r="M245" s="438"/>
      <c r="N245" s="438"/>
    </row>
    <row r="246" spans="1:14" ht="30" customHeight="1">
      <c r="A246" s="366" t="s">
        <v>1447</v>
      </c>
      <c r="B246" s="366" t="s">
        <v>1077</v>
      </c>
      <c r="C246" s="366" t="s">
        <v>1444</v>
      </c>
      <c r="D246" s="366" t="s">
        <v>1216</v>
      </c>
      <c r="E246" s="366" t="s">
        <v>1080</v>
      </c>
      <c r="F246" s="366" t="s">
        <v>1419</v>
      </c>
      <c r="G246" s="368" t="s">
        <v>1128</v>
      </c>
      <c r="H246" s="500">
        <v>864.02</v>
      </c>
      <c r="I246" s="406">
        <v>1</v>
      </c>
      <c r="J246" s="441">
        <f>TBL_SoR_Decs14[[#This Row],[Rate]]*TBL_SoR_Decs14[[#This Row],[Multiplier]]</f>
        <v>864.02</v>
      </c>
      <c r="K246" s="438"/>
      <c r="L246" s="438"/>
      <c r="M246" s="438"/>
      <c r="N246" s="438"/>
    </row>
    <row r="247" spans="1:14" ht="30" customHeight="1">
      <c r="A247" s="366" t="s">
        <v>1448</v>
      </c>
      <c r="B247" s="366" t="s">
        <v>1077</v>
      </c>
      <c r="C247" s="366" t="s">
        <v>1444</v>
      </c>
      <c r="D247" s="366" t="s">
        <v>1216</v>
      </c>
      <c r="E247" s="366" t="s">
        <v>1084</v>
      </c>
      <c r="F247" s="366" t="s">
        <v>1419</v>
      </c>
      <c r="G247" s="368" t="s">
        <v>1128</v>
      </c>
      <c r="H247" s="500">
        <v>792.02</v>
      </c>
      <c r="I247" s="406">
        <v>1</v>
      </c>
      <c r="J247" s="441">
        <f>TBL_SoR_Decs14[[#This Row],[Rate]]*TBL_SoR_Decs14[[#This Row],[Multiplier]]</f>
        <v>792.02</v>
      </c>
      <c r="K247" s="438"/>
      <c r="L247" s="438"/>
      <c r="M247" s="438"/>
      <c r="N247" s="438"/>
    </row>
    <row r="248" spans="1:14" ht="30" customHeight="1">
      <c r="A248" s="366" t="s">
        <v>1449</v>
      </c>
      <c r="B248" s="366" t="s">
        <v>1077</v>
      </c>
      <c r="C248" s="366" t="s">
        <v>1444</v>
      </c>
      <c r="D248" s="366" t="s">
        <v>1101</v>
      </c>
      <c r="E248" s="366" t="s">
        <v>1080</v>
      </c>
      <c r="F248" s="366" t="s">
        <v>1419</v>
      </c>
      <c r="G248" s="368" t="s">
        <v>1128</v>
      </c>
      <c r="H248" s="500">
        <v>864.02</v>
      </c>
      <c r="I248" s="406">
        <v>1</v>
      </c>
      <c r="J248" s="441">
        <f>TBL_SoR_Decs14[[#This Row],[Rate]]*TBL_SoR_Decs14[[#This Row],[Multiplier]]</f>
        <v>864.02</v>
      </c>
      <c r="K248" s="438"/>
      <c r="L248" s="438"/>
      <c r="M248" s="438"/>
      <c r="N248" s="438"/>
    </row>
    <row r="249" spans="1:14" ht="30" customHeight="1">
      <c r="A249" s="366" t="s">
        <v>1450</v>
      </c>
      <c r="B249" s="366" t="s">
        <v>1077</v>
      </c>
      <c r="C249" s="366" t="s">
        <v>1444</v>
      </c>
      <c r="D249" s="366" t="s">
        <v>1101</v>
      </c>
      <c r="E249" s="366" t="s">
        <v>1084</v>
      </c>
      <c r="F249" s="366" t="s">
        <v>1419</v>
      </c>
      <c r="G249" s="368" t="s">
        <v>1128</v>
      </c>
      <c r="H249" s="500">
        <v>792.02</v>
      </c>
      <c r="I249" s="406">
        <v>1</v>
      </c>
      <c r="J249" s="441">
        <f>TBL_SoR_Decs14[[#This Row],[Rate]]*TBL_SoR_Decs14[[#This Row],[Multiplier]]</f>
        <v>792.02</v>
      </c>
      <c r="K249" s="438"/>
      <c r="L249" s="438"/>
      <c r="M249" s="438"/>
      <c r="N249" s="438"/>
    </row>
    <row r="250" spans="1:14" ht="30" customHeight="1">
      <c r="A250" s="366" t="s">
        <v>1451</v>
      </c>
      <c r="B250" s="366" t="s">
        <v>1077</v>
      </c>
      <c r="C250" s="366" t="s">
        <v>1452</v>
      </c>
      <c r="D250" s="366" t="s">
        <v>1418</v>
      </c>
      <c r="E250" s="366" t="s">
        <v>1080</v>
      </c>
      <c r="F250" s="366" t="s">
        <v>1419</v>
      </c>
      <c r="G250" s="368" t="s">
        <v>8</v>
      </c>
      <c r="H250" s="500">
        <v>252.01</v>
      </c>
      <c r="I250" s="406">
        <v>1</v>
      </c>
      <c r="J250" s="441">
        <f>TBL_SoR_Decs14[[#This Row],[Rate]]*TBL_SoR_Decs14[[#This Row],[Multiplier]]</f>
        <v>252.01</v>
      </c>
      <c r="K250" s="437"/>
      <c r="L250" s="437"/>
      <c r="M250" s="437"/>
      <c r="N250" s="438"/>
    </row>
    <row r="251" spans="1:14" ht="30" customHeight="1">
      <c r="A251" s="366" t="s">
        <v>1453</v>
      </c>
      <c r="B251" s="366" t="s">
        <v>1077</v>
      </c>
      <c r="C251" s="366" t="s">
        <v>1452</v>
      </c>
      <c r="D251" s="366" t="s">
        <v>1421</v>
      </c>
      <c r="E251" s="366" t="s">
        <v>1080</v>
      </c>
      <c r="F251" s="366" t="s">
        <v>1419</v>
      </c>
      <c r="G251" s="368" t="s">
        <v>8</v>
      </c>
      <c r="H251" s="500">
        <v>360.01</v>
      </c>
      <c r="I251" s="406">
        <v>1</v>
      </c>
      <c r="J251" s="441">
        <f>TBL_SoR_Decs14[[#This Row],[Rate]]*TBL_SoR_Decs14[[#This Row],[Multiplier]]</f>
        <v>360.01</v>
      </c>
      <c r="K251" s="437"/>
      <c r="L251" s="437"/>
      <c r="M251" s="437"/>
      <c r="N251" s="438"/>
    </row>
    <row r="252" spans="1:14" ht="30" customHeight="1">
      <c r="A252" s="366" t="s">
        <v>1454</v>
      </c>
      <c r="B252" s="366" t="s">
        <v>1077</v>
      </c>
      <c r="C252" s="366" t="s">
        <v>1452</v>
      </c>
      <c r="D252" s="366" t="s">
        <v>1421</v>
      </c>
      <c r="E252" s="366" t="s">
        <v>1084</v>
      </c>
      <c r="F252" s="366" t="s">
        <v>1419</v>
      </c>
      <c r="G252" s="368" t="s">
        <v>8</v>
      </c>
      <c r="H252" s="500">
        <v>306.01</v>
      </c>
      <c r="I252" s="406">
        <v>1</v>
      </c>
      <c r="J252" s="441">
        <f>TBL_SoR_Decs14[[#This Row],[Rate]]*TBL_SoR_Decs14[[#This Row],[Multiplier]]</f>
        <v>306.01</v>
      </c>
      <c r="K252" s="437"/>
      <c r="L252" s="437"/>
      <c r="M252" s="437"/>
      <c r="N252" s="438"/>
    </row>
    <row r="253" spans="1:14" ht="30" customHeight="1">
      <c r="A253" s="366" t="s">
        <v>1455</v>
      </c>
      <c r="B253" s="366" t="s">
        <v>1077</v>
      </c>
      <c r="C253" s="366" t="s">
        <v>1452</v>
      </c>
      <c r="D253" s="366" t="s">
        <v>1216</v>
      </c>
      <c r="E253" s="366" t="s">
        <v>1080</v>
      </c>
      <c r="F253" s="366" t="s">
        <v>1419</v>
      </c>
      <c r="G253" s="368" t="s">
        <v>8</v>
      </c>
      <c r="H253" s="500">
        <v>288.01</v>
      </c>
      <c r="I253" s="406">
        <v>1</v>
      </c>
      <c r="J253" s="441">
        <f>TBL_SoR_Decs14[[#This Row],[Rate]]*TBL_SoR_Decs14[[#This Row],[Multiplier]]</f>
        <v>288.01</v>
      </c>
      <c r="K253" s="437"/>
      <c r="L253" s="437"/>
      <c r="M253" s="437"/>
      <c r="N253" s="438"/>
    </row>
    <row r="254" spans="1:14" ht="30" customHeight="1">
      <c r="A254" s="366" t="s">
        <v>1456</v>
      </c>
      <c r="B254" s="366" t="s">
        <v>1077</v>
      </c>
      <c r="C254" s="366" t="s">
        <v>1452</v>
      </c>
      <c r="D254" s="366" t="s">
        <v>1216</v>
      </c>
      <c r="E254" s="366" t="s">
        <v>1084</v>
      </c>
      <c r="F254" s="366" t="s">
        <v>1419</v>
      </c>
      <c r="G254" s="368" t="s">
        <v>8</v>
      </c>
      <c r="H254" s="500">
        <v>234</v>
      </c>
      <c r="I254" s="406">
        <v>1</v>
      </c>
      <c r="J254" s="441">
        <f>TBL_SoR_Decs14[[#This Row],[Rate]]*TBL_SoR_Decs14[[#This Row],[Multiplier]]</f>
        <v>234</v>
      </c>
      <c r="K254" s="437"/>
      <c r="L254" s="437"/>
      <c r="M254" s="437"/>
      <c r="N254" s="438"/>
    </row>
    <row r="255" spans="1:14" ht="30" customHeight="1">
      <c r="A255" s="366" t="s">
        <v>1457</v>
      </c>
      <c r="B255" s="366" t="s">
        <v>1077</v>
      </c>
      <c r="C255" s="366" t="s">
        <v>1452</v>
      </c>
      <c r="D255" s="366" t="s">
        <v>1101</v>
      </c>
      <c r="E255" s="366" t="s">
        <v>1080</v>
      </c>
      <c r="F255" s="366" t="s">
        <v>1419</v>
      </c>
      <c r="G255" s="368" t="s">
        <v>8</v>
      </c>
      <c r="H255" s="500">
        <v>324.01</v>
      </c>
      <c r="I255" s="406">
        <v>1</v>
      </c>
      <c r="J255" s="441">
        <f>TBL_SoR_Decs14[[#This Row],[Rate]]*TBL_SoR_Decs14[[#This Row],[Multiplier]]</f>
        <v>324.01</v>
      </c>
      <c r="K255" s="437"/>
      <c r="L255" s="437"/>
      <c r="M255" s="437"/>
      <c r="N255" s="438"/>
    </row>
    <row r="256" spans="1:14" ht="30" customHeight="1">
      <c r="A256" s="366" t="s">
        <v>1458</v>
      </c>
      <c r="B256" s="366" t="s">
        <v>1077</v>
      </c>
      <c r="C256" s="366" t="s">
        <v>1452</v>
      </c>
      <c r="D256" s="366" t="s">
        <v>1101</v>
      </c>
      <c r="E256" s="366" t="s">
        <v>1084</v>
      </c>
      <c r="F256" s="366" t="s">
        <v>1419</v>
      </c>
      <c r="G256" s="368" t="s">
        <v>8</v>
      </c>
      <c r="H256" s="500">
        <v>288.01</v>
      </c>
      <c r="I256" s="406">
        <v>1</v>
      </c>
      <c r="J256" s="441">
        <f>TBL_SoR_Decs14[[#This Row],[Rate]]*TBL_SoR_Decs14[[#This Row],[Multiplier]]</f>
        <v>288.01</v>
      </c>
      <c r="K256" s="437"/>
      <c r="L256" s="437"/>
      <c r="M256" s="437"/>
      <c r="N256" s="438"/>
    </row>
    <row r="257" spans="1:14" ht="15" customHeight="1">
      <c r="A257" s="366" t="s">
        <v>1459</v>
      </c>
      <c r="B257" s="366" t="s">
        <v>1077</v>
      </c>
      <c r="C257" s="366" t="s">
        <v>1460</v>
      </c>
      <c r="D257" s="366" t="s">
        <v>1161</v>
      </c>
      <c r="E257" s="366" t="s">
        <v>1080</v>
      </c>
      <c r="F257" s="366"/>
      <c r="G257" s="368" t="s">
        <v>871</v>
      </c>
      <c r="H257" s="500">
        <v>11.7</v>
      </c>
      <c r="I257" s="406">
        <v>1</v>
      </c>
      <c r="J257" s="441">
        <f>TBL_SoR_Decs14[[#This Row],[Rate]]*TBL_SoR_Decs14[[#This Row],[Multiplier]]</f>
        <v>11.7</v>
      </c>
      <c r="K257" s="438"/>
      <c r="L257" s="438"/>
      <c r="M257" s="438"/>
      <c r="N257" s="438"/>
    </row>
    <row r="258" spans="1:14" ht="15" customHeight="1">
      <c r="A258" s="366" t="s">
        <v>1461</v>
      </c>
      <c r="B258" s="366" t="s">
        <v>1077</v>
      </c>
      <c r="C258" s="366" t="s">
        <v>1460</v>
      </c>
      <c r="D258" s="366" t="s">
        <v>1079</v>
      </c>
      <c r="E258" s="366" t="s">
        <v>1080</v>
      </c>
      <c r="F258" s="366"/>
      <c r="G258" s="368" t="s">
        <v>871</v>
      </c>
      <c r="H258" s="500">
        <v>11.7</v>
      </c>
      <c r="I258" s="406">
        <v>1</v>
      </c>
      <c r="J258" s="441">
        <f>TBL_SoR_Decs14[[#This Row],[Rate]]*TBL_SoR_Decs14[[#This Row],[Multiplier]]</f>
        <v>11.7</v>
      </c>
      <c r="K258" s="438"/>
      <c r="L258" s="438"/>
      <c r="M258" s="438"/>
      <c r="N258" s="438"/>
    </row>
    <row r="259" spans="1:14" ht="15" customHeight="1">
      <c r="A259" s="366" t="s">
        <v>1462</v>
      </c>
      <c r="B259" s="366" t="s">
        <v>1077</v>
      </c>
      <c r="C259" s="366" t="s">
        <v>1460</v>
      </c>
      <c r="D259" s="366" t="s">
        <v>1087</v>
      </c>
      <c r="E259" s="366" t="s">
        <v>1080</v>
      </c>
      <c r="F259" s="366"/>
      <c r="G259" s="368" t="s">
        <v>871</v>
      </c>
      <c r="H259" s="500">
        <v>13.5</v>
      </c>
      <c r="I259" s="406">
        <v>1</v>
      </c>
      <c r="J259" s="441">
        <f>TBL_SoR_Decs14[[#This Row],[Rate]]*TBL_SoR_Decs14[[#This Row],[Multiplier]]</f>
        <v>13.5</v>
      </c>
      <c r="K259" s="438"/>
      <c r="L259" s="438"/>
      <c r="M259" s="438"/>
      <c r="N259" s="438"/>
    </row>
    <row r="260" spans="1:14" ht="15" customHeight="1">
      <c r="A260" s="366" t="s">
        <v>1463</v>
      </c>
      <c r="B260" s="366" t="s">
        <v>1077</v>
      </c>
      <c r="C260" s="366" t="s">
        <v>1460</v>
      </c>
      <c r="D260" s="366" t="s">
        <v>1464</v>
      </c>
      <c r="E260" s="366" t="s">
        <v>1080</v>
      </c>
      <c r="F260" s="366"/>
      <c r="G260" s="368" t="s">
        <v>871</v>
      </c>
      <c r="H260" s="500">
        <v>11.7</v>
      </c>
      <c r="I260" s="406">
        <v>1</v>
      </c>
      <c r="J260" s="441">
        <f>TBL_SoR_Decs14[[#This Row],[Rate]]*TBL_SoR_Decs14[[#This Row],[Multiplier]]</f>
        <v>11.7</v>
      </c>
      <c r="K260" s="438"/>
      <c r="L260" s="438"/>
      <c r="M260" s="438"/>
      <c r="N260" s="438"/>
    </row>
    <row r="261" spans="1:14" ht="15" customHeight="1">
      <c r="A261" s="366" t="s">
        <v>1465</v>
      </c>
      <c r="B261" s="366" t="s">
        <v>1077</v>
      </c>
      <c r="C261" s="366" t="s">
        <v>1460</v>
      </c>
      <c r="D261" s="366" t="s">
        <v>1082</v>
      </c>
      <c r="E261" s="366" t="s">
        <v>1080</v>
      </c>
      <c r="F261" s="366"/>
      <c r="G261" s="368" t="s">
        <v>871</v>
      </c>
      <c r="H261" s="500">
        <v>11.7</v>
      </c>
      <c r="I261" s="406">
        <v>1</v>
      </c>
      <c r="J261" s="441">
        <f>TBL_SoR_Decs14[[#This Row],[Rate]]*TBL_SoR_Decs14[[#This Row],[Multiplier]]</f>
        <v>11.7</v>
      </c>
      <c r="K261" s="438"/>
      <c r="L261" s="438"/>
      <c r="M261" s="438"/>
      <c r="N261" s="438"/>
    </row>
    <row r="262" spans="1:14" ht="15" customHeight="1">
      <c r="A262" s="366" t="s">
        <v>1466</v>
      </c>
      <c r="B262" s="366" t="s">
        <v>1077</v>
      </c>
      <c r="C262" s="366" t="s">
        <v>1460</v>
      </c>
      <c r="D262" s="366" t="s">
        <v>1082</v>
      </c>
      <c r="E262" s="366" t="s">
        <v>1084</v>
      </c>
      <c r="F262" s="366"/>
      <c r="G262" s="368" t="s">
        <v>871</v>
      </c>
      <c r="H262" s="500">
        <v>11.7</v>
      </c>
      <c r="I262" s="406">
        <v>1</v>
      </c>
      <c r="J262" s="441">
        <f>TBL_SoR_Decs14[[#This Row],[Rate]]*TBL_SoR_Decs14[[#This Row],[Multiplier]]</f>
        <v>11.7</v>
      </c>
      <c r="K262" s="438"/>
      <c r="L262" s="438"/>
      <c r="M262" s="438"/>
      <c r="N262" s="438"/>
    </row>
    <row r="263" spans="1:14" ht="15" customHeight="1">
      <c r="A263" s="366" t="s">
        <v>1467</v>
      </c>
      <c r="B263" s="366" t="s">
        <v>1077</v>
      </c>
      <c r="C263" s="366" t="s">
        <v>1468</v>
      </c>
      <c r="D263" s="366" t="s">
        <v>1170</v>
      </c>
      <c r="E263" s="366" t="s">
        <v>1080</v>
      </c>
      <c r="F263" s="366"/>
      <c r="G263" s="368" t="s">
        <v>871</v>
      </c>
      <c r="H263" s="500">
        <v>11.7</v>
      </c>
      <c r="I263" s="406">
        <v>1</v>
      </c>
      <c r="J263" s="441">
        <f>TBL_SoR_Decs14[[#This Row],[Rate]]*TBL_SoR_Decs14[[#This Row],[Multiplier]]</f>
        <v>11.7</v>
      </c>
      <c r="K263" s="438"/>
      <c r="L263" s="438"/>
      <c r="M263" s="438"/>
      <c r="N263" s="438"/>
    </row>
    <row r="264" spans="1:14" ht="15" customHeight="1">
      <c r="A264" s="366" t="s">
        <v>1469</v>
      </c>
      <c r="B264" s="366" t="s">
        <v>1077</v>
      </c>
      <c r="C264" s="366" t="s">
        <v>1468</v>
      </c>
      <c r="D264" s="366" t="s">
        <v>1144</v>
      </c>
      <c r="E264" s="366" t="s">
        <v>1080</v>
      </c>
      <c r="F264" s="366"/>
      <c r="G264" s="368" t="s">
        <v>871</v>
      </c>
      <c r="H264" s="500">
        <v>11.7</v>
      </c>
      <c r="I264" s="406">
        <v>1</v>
      </c>
      <c r="J264" s="441">
        <f>TBL_SoR_Decs14[[#This Row],[Rate]]*TBL_SoR_Decs14[[#This Row],[Multiplier]]</f>
        <v>11.7</v>
      </c>
      <c r="K264" s="438"/>
      <c r="L264" s="438"/>
      <c r="M264" s="438"/>
      <c r="N264" s="438"/>
    </row>
    <row r="265" spans="1:14" ht="15" customHeight="1">
      <c r="A265" s="366" t="s">
        <v>1470</v>
      </c>
      <c r="B265" s="366" t="s">
        <v>1077</v>
      </c>
      <c r="C265" s="366" t="s">
        <v>1468</v>
      </c>
      <c r="D265" s="366" t="s">
        <v>1087</v>
      </c>
      <c r="E265" s="366" t="s">
        <v>1080</v>
      </c>
      <c r="F265" s="366"/>
      <c r="G265" s="368" t="s">
        <v>871</v>
      </c>
      <c r="H265" s="500">
        <v>11.7</v>
      </c>
      <c r="I265" s="406">
        <v>1</v>
      </c>
      <c r="J265" s="441">
        <f>TBL_SoR_Decs14[[#This Row],[Rate]]*TBL_SoR_Decs14[[#This Row],[Multiplier]]</f>
        <v>11.7</v>
      </c>
      <c r="K265" s="438"/>
      <c r="L265" s="438"/>
      <c r="M265" s="438"/>
      <c r="N265" s="438"/>
    </row>
    <row r="266" spans="1:14" ht="15" customHeight="1">
      <c r="A266" s="366" t="s">
        <v>1471</v>
      </c>
      <c r="B266" s="366" t="s">
        <v>1077</v>
      </c>
      <c r="C266" s="366" t="s">
        <v>1468</v>
      </c>
      <c r="D266" s="366" t="s">
        <v>1151</v>
      </c>
      <c r="E266" s="366" t="s">
        <v>1080</v>
      </c>
      <c r="F266" s="366"/>
      <c r="G266" s="368" t="s">
        <v>871</v>
      </c>
      <c r="H266" s="500">
        <v>11.7</v>
      </c>
      <c r="I266" s="406">
        <v>1</v>
      </c>
      <c r="J266" s="441">
        <f>TBL_SoR_Decs14[[#This Row],[Rate]]*TBL_SoR_Decs14[[#This Row],[Multiplier]]</f>
        <v>11.7</v>
      </c>
      <c r="K266" s="438"/>
      <c r="L266" s="438"/>
      <c r="M266" s="438"/>
      <c r="N266" s="438"/>
    </row>
    <row r="267" spans="1:14" ht="15" customHeight="1">
      <c r="A267" s="366" t="s">
        <v>1472</v>
      </c>
      <c r="B267" s="366" t="s">
        <v>1077</v>
      </c>
      <c r="C267" s="366" t="s">
        <v>1468</v>
      </c>
      <c r="D267" s="366" t="s">
        <v>1473</v>
      </c>
      <c r="E267" s="366" t="s">
        <v>1080</v>
      </c>
      <c r="F267" s="366"/>
      <c r="G267" s="368" t="s">
        <v>871</v>
      </c>
      <c r="H267" s="500">
        <v>11.7</v>
      </c>
      <c r="I267" s="406">
        <v>1</v>
      </c>
      <c r="J267" s="441">
        <f>TBL_SoR_Decs14[[#This Row],[Rate]]*TBL_SoR_Decs14[[#This Row],[Multiplier]]</f>
        <v>11.7</v>
      </c>
      <c r="K267" s="438"/>
      <c r="L267" s="438"/>
      <c r="M267" s="438"/>
      <c r="N267" s="438"/>
    </row>
    <row r="268" spans="1:14" ht="15" customHeight="1">
      <c r="A268" s="366" t="s">
        <v>1474</v>
      </c>
      <c r="B268" s="366" t="s">
        <v>1077</v>
      </c>
      <c r="C268" s="366" t="s">
        <v>1468</v>
      </c>
      <c r="D268" s="366" t="s">
        <v>1082</v>
      </c>
      <c r="E268" s="366" t="s">
        <v>1080</v>
      </c>
      <c r="F268" s="366"/>
      <c r="G268" s="368" t="s">
        <v>871</v>
      </c>
      <c r="H268" s="500">
        <v>11.7</v>
      </c>
      <c r="I268" s="406">
        <v>1</v>
      </c>
      <c r="J268" s="441">
        <f>TBL_SoR_Decs14[[#This Row],[Rate]]*TBL_SoR_Decs14[[#This Row],[Multiplier]]</f>
        <v>11.7</v>
      </c>
      <c r="K268" s="438"/>
      <c r="L268" s="438"/>
      <c r="M268" s="437"/>
      <c r="N268" s="438"/>
    </row>
    <row r="269" spans="1:14" ht="15" customHeight="1">
      <c r="A269" s="366" t="s">
        <v>1475</v>
      </c>
      <c r="B269" s="366" t="s">
        <v>1077</v>
      </c>
      <c r="C269" s="366" t="s">
        <v>1468</v>
      </c>
      <c r="D269" s="366" t="s">
        <v>1082</v>
      </c>
      <c r="E269" s="366" t="s">
        <v>1084</v>
      </c>
      <c r="F269" s="366"/>
      <c r="G269" s="368" t="s">
        <v>871</v>
      </c>
      <c r="H269" s="500">
        <v>9.89</v>
      </c>
      <c r="I269" s="406">
        <v>1</v>
      </c>
      <c r="J269" s="441">
        <f>TBL_SoR_Decs14[[#This Row],[Rate]]*TBL_SoR_Decs14[[#This Row],[Multiplier]]</f>
        <v>9.89</v>
      </c>
      <c r="K269" s="438"/>
      <c r="L269" s="438"/>
      <c r="M269" s="437"/>
      <c r="N269" s="438"/>
    </row>
    <row r="270" spans="1:14" ht="15" customHeight="1">
      <c r="A270" s="366" t="s">
        <v>1476</v>
      </c>
      <c r="B270" s="366" t="s">
        <v>1077</v>
      </c>
      <c r="C270" s="366" t="s">
        <v>1477</v>
      </c>
      <c r="D270" s="366" t="s">
        <v>1170</v>
      </c>
      <c r="E270" s="366" t="s">
        <v>1080</v>
      </c>
      <c r="F270" s="366"/>
      <c r="G270" s="368" t="s">
        <v>871</v>
      </c>
      <c r="H270" s="500">
        <v>17.559999999999999</v>
      </c>
      <c r="I270" s="406">
        <v>1</v>
      </c>
      <c r="J270" s="441">
        <f>TBL_SoR_Decs14[[#This Row],[Rate]]*TBL_SoR_Decs14[[#This Row],[Multiplier]]</f>
        <v>17.559999999999999</v>
      </c>
      <c r="K270" s="438"/>
      <c r="L270" s="438"/>
      <c r="M270" s="438"/>
      <c r="N270" s="438"/>
    </row>
    <row r="271" spans="1:14" ht="15" customHeight="1">
      <c r="A271" s="366" t="s">
        <v>1478</v>
      </c>
      <c r="B271" s="366" t="s">
        <v>1077</v>
      </c>
      <c r="C271" s="366" t="s">
        <v>1477</v>
      </c>
      <c r="D271" s="366" t="s">
        <v>1144</v>
      </c>
      <c r="E271" s="366" t="s">
        <v>1080</v>
      </c>
      <c r="F271" s="366"/>
      <c r="G271" s="368" t="s">
        <v>871</v>
      </c>
      <c r="H271" s="500">
        <v>17.559999999999999</v>
      </c>
      <c r="I271" s="406">
        <v>1</v>
      </c>
      <c r="J271" s="441">
        <f>TBL_SoR_Decs14[[#This Row],[Rate]]*TBL_SoR_Decs14[[#This Row],[Multiplier]]</f>
        <v>17.559999999999999</v>
      </c>
      <c r="K271" s="438"/>
      <c r="L271" s="438"/>
      <c r="M271" s="438"/>
      <c r="N271" s="438"/>
    </row>
    <row r="272" spans="1:14" ht="15" customHeight="1">
      <c r="A272" s="366" t="s">
        <v>1479</v>
      </c>
      <c r="B272" s="366" t="s">
        <v>1077</v>
      </c>
      <c r="C272" s="366" t="s">
        <v>1477</v>
      </c>
      <c r="D272" s="366" t="s">
        <v>1087</v>
      </c>
      <c r="E272" s="366" t="s">
        <v>1080</v>
      </c>
      <c r="F272" s="366"/>
      <c r="G272" s="368" t="s">
        <v>871</v>
      </c>
      <c r="H272" s="500">
        <v>14.85</v>
      </c>
      <c r="I272" s="406">
        <v>1</v>
      </c>
      <c r="J272" s="441">
        <f>TBL_SoR_Decs14[[#This Row],[Rate]]*TBL_SoR_Decs14[[#This Row],[Multiplier]]</f>
        <v>14.85</v>
      </c>
      <c r="K272" s="438"/>
      <c r="L272" s="438"/>
      <c r="M272" s="438"/>
      <c r="N272" s="438"/>
    </row>
    <row r="273" spans="1:14" ht="15" customHeight="1">
      <c r="A273" s="366" t="s">
        <v>1480</v>
      </c>
      <c r="B273" s="366" t="s">
        <v>1077</v>
      </c>
      <c r="C273" s="366" t="s">
        <v>1477</v>
      </c>
      <c r="D273" s="366" t="s">
        <v>1151</v>
      </c>
      <c r="E273" s="366" t="s">
        <v>1080</v>
      </c>
      <c r="F273" s="366"/>
      <c r="G273" s="368" t="s">
        <v>871</v>
      </c>
      <c r="H273" s="500">
        <v>14.85</v>
      </c>
      <c r="I273" s="406">
        <v>1</v>
      </c>
      <c r="J273" s="441">
        <f>TBL_SoR_Decs14[[#This Row],[Rate]]*TBL_SoR_Decs14[[#This Row],[Multiplier]]</f>
        <v>14.85</v>
      </c>
      <c r="K273" s="438"/>
      <c r="L273" s="438"/>
      <c r="M273" s="438"/>
      <c r="N273" s="438"/>
    </row>
    <row r="274" spans="1:14" ht="15" customHeight="1">
      <c r="A274" s="366" t="s">
        <v>1481</v>
      </c>
      <c r="B274" s="366" t="s">
        <v>1077</v>
      </c>
      <c r="C274" s="366" t="s">
        <v>1477</v>
      </c>
      <c r="D274" s="366" t="s">
        <v>1082</v>
      </c>
      <c r="E274" s="366" t="s">
        <v>1080</v>
      </c>
      <c r="F274" s="366"/>
      <c r="G274" s="368" t="s">
        <v>871</v>
      </c>
      <c r="H274" s="500">
        <v>22.95</v>
      </c>
      <c r="I274" s="406">
        <v>1</v>
      </c>
      <c r="J274" s="441">
        <f>TBL_SoR_Decs14[[#This Row],[Rate]]*TBL_SoR_Decs14[[#This Row],[Multiplier]]</f>
        <v>22.95</v>
      </c>
      <c r="K274" s="438"/>
      <c r="L274" s="438"/>
      <c r="M274" s="437"/>
      <c r="N274" s="438"/>
    </row>
    <row r="275" spans="1:14" ht="15" customHeight="1">
      <c r="A275" s="366" t="s">
        <v>1482</v>
      </c>
      <c r="B275" s="366" t="s">
        <v>1077</v>
      </c>
      <c r="C275" s="366" t="s">
        <v>1477</v>
      </c>
      <c r="D275" s="366" t="s">
        <v>1082</v>
      </c>
      <c r="E275" s="366" t="s">
        <v>1084</v>
      </c>
      <c r="F275" s="366"/>
      <c r="G275" s="368" t="s">
        <v>871</v>
      </c>
      <c r="H275" s="500">
        <v>17.559999999999999</v>
      </c>
      <c r="I275" s="406">
        <v>1</v>
      </c>
      <c r="J275" s="441">
        <f>TBL_SoR_Decs14[[#This Row],[Rate]]*TBL_SoR_Decs14[[#This Row],[Multiplier]]</f>
        <v>17.559999999999999</v>
      </c>
      <c r="K275" s="438"/>
      <c r="L275" s="438"/>
      <c r="M275" s="437"/>
      <c r="N275" s="438"/>
    </row>
    <row r="276" spans="1:14" ht="30" customHeight="1">
      <c r="A276" s="366" t="s">
        <v>1483</v>
      </c>
      <c r="B276" s="373" t="s">
        <v>1077</v>
      </c>
      <c r="C276" s="442" t="s">
        <v>1484</v>
      </c>
      <c r="D276" s="374"/>
      <c r="E276" s="366"/>
      <c r="F276" s="366"/>
      <c r="G276" s="368" t="s">
        <v>1128</v>
      </c>
      <c r="H276" s="500">
        <v>49.5</v>
      </c>
      <c r="I276" s="406">
        <v>1</v>
      </c>
      <c r="J276" s="441">
        <f>TBL_SoR_Decs14[[#This Row],[Rate]]*TBL_SoR_Decs14[[#This Row],[Multiplier]]</f>
        <v>49.5</v>
      </c>
      <c r="K276" s="438"/>
      <c r="L276" s="438"/>
      <c r="M276" s="438"/>
      <c r="N276" s="438"/>
    </row>
    <row r="277" spans="1:14" ht="30" customHeight="1">
      <c r="A277" s="366" t="s">
        <v>1485</v>
      </c>
      <c r="B277" s="373" t="s">
        <v>1077</v>
      </c>
      <c r="C277" s="442" t="s">
        <v>1486</v>
      </c>
      <c r="D277" s="374"/>
      <c r="E277" s="366"/>
      <c r="F277" s="366"/>
      <c r="G277" s="368" t="s">
        <v>1128</v>
      </c>
      <c r="H277" s="500">
        <v>86.4</v>
      </c>
      <c r="I277" s="406">
        <v>1</v>
      </c>
      <c r="J277" s="441">
        <f>TBL_SoR_Decs14[[#This Row],[Rate]]*TBL_SoR_Decs14[[#This Row],[Multiplier]]</f>
        <v>86.4</v>
      </c>
      <c r="K277" s="438"/>
      <c r="L277" s="438"/>
      <c r="M277" s="438"/>
      <c r="N277" s="438"/>
    </row>
    <row r="278" spans="1:14" ht="30" customHeight="1">
      <c r="A278" s="366" t="s">
        <v>1487</v>
      </c>
      <c r="B278" s="373" t="s">
        <v>1077</v>
      </c>
      <c r="C278" s="442" t="s">
        <v>1488</v>
      </c>
      <c r="D278" s="374"/>
      <c r="E278" s="366"/>
      <c r="F278" s="366"/>
      <c r="G278" s="368" t="s">
        <v>1128</v>
      </c>
      <c r="H278" s="500">
        <v>129.61000000000001</v>
      </c>
      <c r="I278" s="406">
        <v>1</v>
      </c>
      <c r="J278" s="441">
        <f>TBL_SoR_Decs14[[#This Row],[Rate]]*TBL_SoR_Decs14[[#This Row],[Multiplier]]</f>
        <v>129.61000000000001</v>
      </c>
      <c r="K278" s="438"/>
      <c r="L278" s="438"/>
      <c r="M278" s="438"/>
      <c r="N278" s="438"/>
    </row>
    <row r="279" spans="1:14" ht="30" customHeight="1">
      <c r="A279" s="366" t="s">
        <v>1489</v>
      </c>
      <c r="B279" s="373" t="s">
        <v>1077</v>
      </c>
      <c r="C279" s="442" t="s">
        <v>1490</v>
      </c>
      <c r="D279" s="374"/>
      <c r="E279" s="366"/>
      <c r="F279" s="366"/>
      <c r="G279" s="368" t="s">
        <v>1128</v>
      </c>
      <c r="H279" s="500">
        <v>172.8</v>
      </c>
      <c r="I279" s="406">
        <v>1</v>
      </c>
      <c r="J279" s="441">
        <f>TBL_SoR_Decs14[[#This Row],[Rate]]*TBL_SoR_Decs14[[#This Row],[Multiplier]]</f>
        <v>172.8</v>
      </c>
      <c r="K279" s="438"/>
      <c r="L279" s="438"/>
      <c r="M279" s="438"/>
      <c r="N279" s="438"/>
    </row>
    <row r="280" spans="1:14" ht="30" customHeight="1">
      <c r="A280" s="366" t="s">
        <v>1491</v>
      </c>
      <c r="B280" s="373" t="s">
        <v>1077</v>
      </c>
      <c r="C280" s="442" t="s">
        <v>1492</v>
      </c>
      <c r="D280" s="374"/>
      <c r="E280" s="366"/>
      <c r="F280" s="366"/>
      <c r="G280" s="368" t="s">
        <v>1128</v>
      </c>
      <c r="H280" s="500">
        <v>216</v>
      </c>
      <c r="I280" s="406">
        <v>1</v>
      </c>
      <c r="J280" s="441">
        <f>TBL_SoR_Decs14[[#This Row],[Rate]]*TBL_SoR_Decs14[[#This Row],[Multiplier]]</f>
        <v>216</v>
      </c>
      <c r="K280" s="438"/>
      <c r="L280" s="438"/>
      <c r="M280" s="438"/>
      <c r="N280" s="438"/>
    </row>
    <row r="281" spans="1:14" ht="30" customHeight="1">
      <c r="A281" s="366" t="s">
        <v>1493</v>
      </c>
      <c r="B281" s="373" t="s">
        <v>1077</v>
      </c>
      <c r="C281" s="442" t="s">
        <v>1494</v>
      </c>
      <c r="D281" s="374"/>
      <c r="E281" s="366"/>
      <c r="F281" s="366"/>
      <c r="G281" s="368" t="s">
        <v>1128</v>
      </c>
      <c r="H281" s="500">
        <v>234</v>
      </c>
      <c r="I281" s="406">
        <v>1</v>
      </c>
      <c r="J281" s="441">
        <f>TBL_SoR_Decs14[[#This Row],[Rate]]*TBL_SoR_Decs14[[#This Row],[Multiplier]]</f>
        <v>234</v>
      </c>
      <c r="K281" s="438"/>
      <c r="L281" s="438"/>
      <c r="M281" s="438"/>
      <c r="N281" s="438"/>
    </row>
    <row r="282" spans="1:14" ht="30" customHeight="1">
      <c r="A282" s="366" t="s">
        <v>1495</v>
      </c>
      <c r="B282" s="373" t="s">
        <v>1077</v>
      </c>
      <c r="C282" s="442" t="s">
        <v>1496</v>
      </c>
      <c r="D282" s="374"/>
      <c r="E282" s="366"/>
      <c r="F282" s="366"/>
      <c r="G282" s="368" t="s">
        <v>1128</v>
      </c>
      <c r="H282" s="500">
        <v>342.01</v>
      </c>
      <c r="I282" s="406">
        <v>1</v>
      </c>
      <c r="J282" s="441">
        <f>TBL_SoR_Decs14[[#This Row],[Rate]]*TBL_SoR_Decs14[[#This Row],[Multiplier]]</f>
        <v>342.01</v>
      </c>
      <c r="K282" s="438"/>
      <c r="L282" s="438"/>
      <c r="M282" s="438"/>
      <c r="N282" s="438"/>
    </row>
    <row r="283" spans="1:14" ht="45" customHeight="1">
      <c r="A283" s="366" t="s">
        <v>1497</v>
      </c>
      <c r="B283" s="373" t="s">
        <v>1077</v>
      </c>
      <c r="C283" s="442" t="s">
        <v>1498</v>
      </c>
      <c r="D283" s="374"/>
      <c r="E283" s="366"/>
      <c r="F283" s="366"/>
      <c r="G283" s="368" t="s">
        <v>1128</v>
      </c>
      <c r="H283" s="500">
        <v>90</v>
      </c>
      <c r="I283" s="406">
        <v>1</v>
      </c>
      <c r="J283" s="441">
        <f>TBL_SoR_Decs14[[#This Row],[Rate]]*TBL_SoR_Decs14[[#This Row],[Multiplier]]</f>
        <v>90</v>
      </c>
      <c r="K283" s="438"/>
      <c r="L283" s="438"/>
      <c r="M283" s="438"/>
      <c r="N283" s="438"/>
    </row>
    <row r="284" spans="1:14" ht="45" customHeight="1">
      <c r="A284" s="366" t="s">
        <v>1499</v>
      </c>
      <c r="B284" s="373" t="s">
        <v>1077</v>
      </c>
      <c r="C284" s="442" t="s">
        <v>1500</v>
      </c>
      <c r="D284" s="374"/>
      <c r="E284" s="366"/>
      <c r="F284" s="366"/>
      <c r="G284" s="368" t="s">
        <v>1128</v>
      </c>
      <c r="H284" s="500">
        <v>140.4</v>
      </c>
      <c r="I284" s="406">
        <v>1</v>
      </c>
      <c r="J284" s="441">
        <f>TBL_SoR_Decs14[[#This Row],[Rate]]*TBL_SoR_Decs14[[#This Row],[Multiplier]]</f>
        <v>140.4</v>
      </c>
      <c r="K284" s="438"/>
      <c r="L284" s="438"/>
      <c r="M284" s="438"/>
      <c r="N284" s="438"/>
    </row>
    <row r="285" spans="1:14" ht="45" customHeight="1">
      <c r="A285" s="366" t="s">
        <v>1501</v>
      </c>
      <c r="B285" s="373" t="s">
        <v>1077</v>
      </c>
      <c r="C285" s="442" t="s">
        <v>1502</v>
      </c>
      <c r="D285" s="374"/>
      <c r="E285" s="366"/>
      <c r="F285" s="366"/>
      <c r="G285" s="368" t="s">
        <v>1128</v>
      </c>
      <c r="H285" s="500">
        <v>216</v>
      </c>
      <c r="I285" s="406">
        <v>1</v>
      </c>
      <c r="J285" s="441">
        <f>TBL_SoR_Decs14[[#This Row],[Rate]]*TBL_SoR_Decs14[[#This Row],[Multiplier]]</f>
        <v>216</v>
      </c>
      <c r="K285" s="438"/>
      <c r="L285" s="438"/>
      <c r="M285" s="438"/>
      <c r="N285" s="438"/>
    </row>
    <row r="286" spans="1:14" ht="30" customHeight="1">
      <c r="A286" s="366" t="s">
        <v>1503</v>
      </c>
      <c r="B286" s="373" t="s">
        <v>1077</v>
      </c>
      <c r="C286" s="442" t="s">
        <v>1504</v>
      </c>
      <c r="D286" s="374"/>
      <c r="E286" s="366"/>
      <c r="F286" s="366"/>
      <c r="G286" s="368" t="s">
        <v>1128</v>
      </c>
      <c r="H286" s="500">
        <v>32.4</v>
      </c>
      <c r="I286" s="406">
        <v>1</v>
      </c>
      <c r="J286" s="441">
        <f>TBL_SoR_Decs14[[#This Row],[Rate]]*TBL_SoR_Decs14[[#This Row],[Multiplier]]</f>
        <v>32.4</v>
      </c>
      <c r="K286" s="438"/>
      <c r="L286" s="438"/>
      <c r="M286" s="438"/>
      <c r="N286" s="438"/>
    </row>
    <row r="287" spans="1:14" ht="30" customHeight="1">
      <c r="A287" s="366" t="s">
        <v>1505</v>
      </c>
      <c r="B287" s="373" t="s">
        <v>1077</v>
      </c>
      <c r="C287" s="442" t="s">
        <v>1506</v>
      </c>
      <c r="D287" s="374"/>
      <c r="E287" s="366"/>
      <c r="F287" s="366"/>
      <c r="G287" s="368" t="s">
        <v>1128</v>
      </c>
      <c r="H287" s="500">
        <v>129.61000000000001</v>
      </c>
      <c r="I287" s="406">
        <v>1</v>
      </c>
      <c r="J287" s="441">
        <f>TBL_SoR_Decs14[[#This Row],[Rate]]*TBL_SoR_Decs14[[#This Row],[Multiplier]]</f>
        <v>129.61000000000001</v>
      </c>
      <c r="K287" s="438"/>
      <c r="L287" s="438"/>
      <c r="M287" s="438"/>
      <c r="N287" s="438"/>
    </row>
    <row r="288" spans="1:14" ht="30" customHeight="1">
      <c r="A288" s="366" t="s">
        <v>1507</v>
      </c>
      <c r="B288" s="373" t="s">
        <v>1077</v>
      </c>
      <c r="C288" s="442" t="s">
        <v>1508</v>
      </c>
      <c r="D288" s="374"/>
      <c r="E288" s="366"/>
      <c r="F288" s="366"/>
      <c r="G288" s="368" t="s">
        <v>1128</v>
      </c>
      <c r="H288" s="500">
        <v>64.8</v>
      </c>
      <c r="I288" s="406">
        <v>1</v>
      </c>
      <c r="J288" s="441">
        <f>TBL_SoR_Decs14[[#This Row],[Rate]]*TBL_SoR_Decs14[[#This Row],[Multiplier]]</f>
        <v>64.8</v>
      </c>
      <c r="K288" s="438"/>
      <c r="L288" s="438"/>
      <c r="M288" s="438"/>
      <c r="N288" s="438"/>
    </row>
    <row r="289" spans="1:14" ht="15" customHeight="1">
      <c r="A289" s="366" t="s">
        <v>1509</v>
      </c>
      <c r="B289" s="372" t="s">
        <v>1077</v>
      </c>
      <c r="C289" s="372" t="s">
        <v>1510</v>
      </c>
      <c r="D289" s="372"/>
      <c r="E289" s="372"/>
      <c r="F289" s="372"/>
      <c r="G289" s="375" t="s">
        <v>8</v>
      </c>
      <c r="H289" s="500">
        <v>9.01</v>
      </c>
      <c r="I289" s="406">
        <v>1</v>
      </c>
      <c r="J289" s="441">
        <f>TBL_SoR_Decs14[[#This Row],[Rate]]*TBL_SoR_Decs14[[#This Row],[Multiplier]]</f>
        <v>9.01</v>
      </c>
      <c r="K289" s="438"/>
      <c r="L289" s="438"/>
      <c r="M289" s="438"/>
      <c r="N289" s="438"/>
    </row>
    <row r="290" spans="1:14" ht="30" customHeight="1">
      <c r="A290" s="376" t="s">
        <v>1511</v>
      </c>
      <c r="B290" s="376" t="s">
        <v>1512</v>
      </c>
      <c r="C290" s="377" t="s">
        <v>1143</v>
      </c>
      <c r="D290" s="376" t="s">
        <v>1513</v>
      </c>
      <c r="E290" s="376" t="s">
        <v>1080</v>
      </c>
      <c r="F290" s="443" t="s">
        <v>1514</v>
      </c>
      <c r="G290" s="375" t="s">
        <v>8</v>
      </c>
      <c r="H290" s="500">
        <v>11.7</v>
      </c>
      <c r="I290" s="406">
        <v>1</v>
      </c>
      <c r="J290" s="441">
        <f>TBL_SoR_Decs14[[#This Row],[Rate]]*TBL_SoR_Decs14[[#This Row],[Multiplier]]</f>
        <v>11.7</v>
      </c>
      <c r="K290" s="438"/>
      <c r="L290" s="438"/>
      <c r="M290" s="438"/>
      <c r="N290" s="438"/>
    </row>
    <row r="291" spans="1:14" ht="30" customHeight="1">
      <c r="A291" s="376" t="s">
        <v>1515</v>
      </c>
      <c r="B291" s="376" t="s">
        <v>1512</v>
      </c>
      <c r="C291" s="376" t="s">
        <v>1143</v>
      </c>
      <c r="D291" s="376" t="s">
        <v>1144</v>
      </c>
      <c r="E291" s="376" t="s">
        <v>1080</v>
      </c>
      <c r="F291" s="443" t="s">
        <v>1514</v>
      </c>
      <c r="G291" s="375" t="s">
        <v>8</v>
      </c>
      <c r="H291" s="500">
        <v>13.5</v>
      </c>
      <c r="I291" s="406">
        <v>1</v>
      </c>
      <c r="J291" s="441">
        <f>TBL_SoR_Decs14[[#This Row],[Rate]]*TBL_SoR_Decs14[[#This Row],[Multiplier]]</f>
        <v>13.5</v>
      </c>
      <c r="K291" s="438"/>
      <c r="L291" s="438"/>
      <c r="M291" s="438"/>
      <c r="N291" s="438"/>
    </row>
    <row r="292" spans="1:14" ht="30" customHeight="1">
      <c r="A292" s="376" t="s">
        <v>1516</v>
      </c>
      <c r="B292" s="376" t="s">
        <v>1512</v>
      </c>
      <c r="C292" s="376" t="s">
        <v>1143</v>
      </c>
      <c r="D292" s="376" t="s">
        <v>1148</v>
      </c>
      <c r="E292" s="376" t="s">
        <v>1080</v>
      </c>
      <c r="F292" s="443" t="s">
        <v>1514</v>
      </c>
      <c r="G292" s="375" t="s">
        <v>8</v>
      </c>
      <c r="H292" s="500">
        <v>11.7</v>
      </c>
      <c r="I292" s="406">
        <v>1</v>
      </c>
      <c r="J292" s="441">
        <f>TBL_SoR_Decs14[[#This Row],[Rate]]*TBL_SoR_Decs14[[#This Row],[Multiplier]]</f>
        <v>11.7</v>
      </c>
      <c r="K292" s="438"/>
      <c r="L292" s="438"/>
      <c r="M292" s="438"/>
      <c r="N292" s="438"/>
    </row>
    <row r="293" spans="1:14" ht="30" customHeight="1">
      <c r="A293" s="376" t="s">
        <v>1517</v>
      </c>
      <c r="B293" s="376" t="s">
        <v>1512</v>
      </c>
      <c r="C293" s="376" t="s">
        <v>1143</v>
      </c>
      <c r="D293" s="376" t="s">
        <v>1087</v>
      </c>
      <c r="E293" s="376" t="s">
        <v>1080</v>
      </c>
      <c r="F293" s="443" t="s">
        <v>1514</v>
      </c>
      <c r="G293" s="375" t="s">
        <v>8</v>
      </c>
      <c r="H293" s="500">
        <v>9.89</v>
      </c>
      <c r="I293" s="406">
        <v>1</v>
      </c>
      <c r="J293" s="441">
        <f>TBL_SoR_Decs14[[#This Row],[Rate]]*TBL_SoR_Decs14[[#This Row],[Multiplier]]</f>
        <v>9.89</v>
      </c>
      <c r="K293" s="438"/>
      <c r="L293" s="438"/>
      <c r="M293" s="438"/>
      <c r="N293" s="438"/>
    </row>
    <row r="294" spans="1:14" ht="30" customHeight="1">
      <c r="A294" s="376" t="s">
        <v>1518</v>
      </c>
      <c r="B294" s="376" t="s">
        <v>1512</v>
      </c>
      <c r="C294" s="376" t="s">
        <v>1143</v>
      </c>
      <c r="D294" s="376" t="s">
        <v>1151</v>
      </c>
      <c r="E294" s="376" t="s">
        <v>1080</v>
      </c>
      <c r="F294" s="443" t="s">
        <v>1514</v>
      </c>
      <c r="G294" s="375" t="s">
        <v>8</v>
      </c>
      <c r="H294" s="500">
        <v>9.89</v>
      </c>
      <c r="I294" s="406">
        <v>1</v>
      </c>
      <c r="J294" s="441">
        <f>TBL_SoR_Decs14[[#This Row],[Rate]]*TBL_SoR_Decs14[[#This Row],[Multiplier]]</f>
        <v>9.89</v>
      </c>
      <c r="K294" s="438"/>
      <c r="L294" s="438"/>
      <c r="M294" s="438"/>
      <c r="N294" s="438"/>
    </row>
    <row r="295" spans="1:14" ht="30" customHeight="1">
      <c r="A295" s="376" t="s">
        <v>1519</v>
      </c>
      <c r="B295" s="376" t="s">
        <v>1512</v>
      </c>
      <c r="C295" s="376" t="s">
        <v>1143</v>
      </c>
      <c r="D295" s="376" t="s">
        <v>1155</v>
      </c>
      <c r="E295" s="376" t="s">
        <v>1080</v>
      </c>
      <c r="F295" s="443" t="s">
        <v>1514</v>
      </c>
      <c r="G295" s="375" t="s">
        <v>8</v>
      </c>
      <c r="H295" s="500">
        <v>17.100000000000001</v>
      </c>
      <c r="I295" s="406">
        <v>1</v>
      </c>
      <c r="J295" s="441">
        <f>TBL_SoR_Decs14[[#This Row],[Rate]]*TBL_SoR_Decs14[[#This Row],[Multiplier]]</f>
        <v>17.100000000000001</v>
      </c>
      <c r="K295" s="438"/>
      <c r="L295" s="438"/>
      <c r="M295" s="438"/>
      <c r="N295" s="438"/>
    </row>
    <row r="296" spans="1:14" ht="30" customHeight="1">
      <c r="A296" s="376" t="s">
        <v>1520</v>
      </c>
      <c r="B296" s="376" t="s">
        <v>1512</v>
      </c>
      <c r="C296" s="376" t="s">
        <v>1143</v>
      </c>
      <c r="D296" s="376" t="s">
        <v>1082</v>
      </c>
      <c r="E296" s="376" t="s">
        <v>1080</v>
      </c>
      <c r="F296" s="443" t="s">
        <v>1514</v>
      </c>
      <c r="G296" s="375" t="s">
        <v>8</v>
      </c>
      <c r="H296" s="500">
        <v>21.6</v>
      </c>
      <c r="I296" s="406">
        <v>1</v>
      </c>
      <c r="J296" s="441">
        <f>TBL_SoR_Decs14[[#This Row],[Rate]]*TBL_SoR_Decs14[[#This Row],[Multiplier]]</f>
        <v>21.6</v>
      </c>
      <c r="K296" s="438"/>
      <c r="L296" s="438"/>
      <c r="M296" s="438"/>
      <c r="N296" s="438"/>
    </row>
    <row r="297" spans="1:14" ht="30" customHeight="1">
      <c r="A297" s="376" t="s">
        <v>1521</v>
      </c>
      <c r="B297" s="376" t="s">
        <v>1512</v>
      </c>
      <c r="C297" s="376" t="s">
        <v>1143</v>
      </c>
      <c r="D297" s="376" t="s">
        <v>1082</v>
      </c>
      <c r="E297" s="376" t="s">
        <v>1084</v>
      </c>
      <c r="F297" s="443" t="s">
        <v>1514</v>
      </c>
      <c r="G297" s="375" t="s">
        <v>8</v>
      </c>
      <c r="H297" s="500">
        <v>18</v>
      </c>
      <c r="I297" s="406">
        <v>1</v>
      </c>
      <c r="J297" s="441">
        <f>TBL_SoR_Decs14[[#This Row],[Rate]]*TBL_SoR_Decs14[[#This Row],[Multiplier]]</f>
        <v>18</v>
      </c>
      <c r="K297" s="438"/>
      <c r="L297" s="438"/>
      <c r="M297" s="438"/>
      <c r="N297" s="438"/>
    </row>
    <row r="298" spans="1:14" ht="15" customHeight="1">
      <c r="A298" s="376" t="s">
        <v>1522</v>
      </c>
      <c r="B298" s="367" t="s">
        <v>1512</v>
      </c>
      <c r="C298" s="366" t="s">
        <v>1523</v>
      </c>
      <c r="D298" s="366" t="s">
        <v>1082</v>
      </c>
      <c r="E298" s="366" t="s">
        <v>1080</v>
      </c>
      <c r="F298" s="366"/>
      <c r="G298" s="368" t="s">
        <v>871</v>
      </c>
      <c r="H298" s="500">
        <v>9.89</v>
      </c>
      <c r="I298" s="406">
        <v>1</v>
      </c>
      <c r="J298" s="441">
        <f>TBL_SoR_Decs14[[#This Row],[Rate]]*TBL_SoR_Decs14[[#This Row],[Multiplier]]</f>
        <v>9.89</v>
      </c>
      <c r="K298" s="438"/>
      <c r="L298" s="438"/>
      <c r="M298" s="438"/>
      <c r="N298" s="438"/>
    </row>
    <row r="299" spans="1:14" ht="15" customHeight="1">
      <c r="A299" s="376" t="s">
        <v>1524</v>
      </c>
      <c r="B299" s="367" t="s">
        <v>1512</v>
      </c>
      <c r="C299" s="366" t="s">
        <v>1523</v>
      </c>
      <c r="D299" s="366" t="s">
        <v>1082</v>
      </c>
      <c r="E299" s="366" t="s">
        <v>1084</v>
      </c>
      <c r="F299" s="366"/>
      <c r="G299" s="368" t="s">
        <v>871</v>
      </c>
      <c r="H299" s="500">
        <v>9.01</v>
      </c>
      <c r="I299" s="406">
        <v>1</v>
      </c>
      <c r="J299" s="441">
        <f>TBL_SoR_Decs14[[#This Row],[Rate]]*TBL_SoR_Decs14[[#This Row],[Multiplier]]</f>
        <v>9.01</v>
      </c>
      <c r="K299" s="438"/>
      <c r="L299" s="438"/>
      <c r="M299" s="438"/>
      <c r="N299" s="438"/>
    </row>
    <row r="300" spans="1:14" ht="15" customHeight="1">
      <c r="A300" s="376" t="s">
        <v>1525</v>
      </c>
      <c r="B300" s="367" t="s">
        <v>1512</v>
      </c>
      <c r="C300" s="366" t="s">
        <v>1526</v>
      </c>
      <c r="D300" s="366" t="s">
        <v>1082</v>
      </c>
      <c r="E300" s="366" t="s">
        <v>1080</v>
      </c>
      <c r="F300" s="366"/>
      <c r="G300" s="368" t="s">
        <v>871</v>
      </c>
      <c r="H300" s="500">
        <v>9.89</v>
      </c>
      <c r="I300" s="406">
        <v>1</v>
      </c>
      <c r="J300" s="441">
        <f>TBL_SoR_Decs14[[#This Row],[Rate]]*TBL_SoR_Decs14[[#This Row],[Multiplier]]</f>
        <v>9.89</v>
      </c>
      <c r="K300" s="438"/>
      <c r="L300" s="438"/>
      <c r="M300" s="438"/>
      <c r="N300" s="438"/>
    </row>
    <row r="301" spans="1:14" ht="15" customHeight="1">
      <c r="A301" s="376" t="s">
        <v>1527</v>
      </c>
      <c r="B301" s="367" t="s">
        <v>1512</v>
      </c>
      <c r="C301" s="366" t="s">
        <v>1526</v>
      </c>
      <c r="D301" s="366" t="s">
        <v>1082</v>
      </c>
      <c r="E301" s="366" t="s">
        <v>1084</v>
      </c>
      <c r="F301" s="366"/>
      <c r="G301" s="368" t="s">
        <v>871</v>
      </c>
      <c r="H301" s="500">
        <v>9.01</v>
      </c>
      <c r="I301" s="406">
        <v>1</v>
      </c>
      <c r="J301" s="441">
        <f>TBL_SoR_Decs14[[#This Row],[Rate]]*TBL_SoR_Decs14[[#This Row],[Multiplier]]</f>
        <v>9.01</v>
      </c>
      <c r="K301" s="438"/>
      <c r="L301" s="438"/>
      <c r="M301" s="438"/>
      <c r="N301" s="438"/>
    </row>
    <row r="302" spans="1:14" ht="15" customHeight="1">
      <c r="A302" s="376" t="s">
        <v>1528</v>
      </c>
      <c r="B302" s="367" t="s">
        <v>1512</v>
      </c>
      <c r="C302" s="366" t="s">
        <v>1529</v>
      </c>
      <c r="D302" s="366" t="s">
        <v>1087</v>
      </c>
      <c r="E302" s="366" t="s">
        <v>1080</v>
      </c>
      <c r="F302" s="366"/>
      <c r="G302" s="368" t="s">
        <v>1128</v>
      </c>
      <c r="H302" s="500">
        <v>90</v>
      </c>
      <c r="I302" s="406">
        <v>1</v>
      </c>
      <c r="J302" s="441">
        <f>TBL_SoR_Decs14[[#This Row],[Rate]]*TBL_SoR_Decs14[[#This Row],[Multiplier]]</f>
        <v>90</v>
      </c>
      <c r="K302" s="438"/>
      <c r="L302" s="438"/>
      <c r="M302" s="438"/>
      <c r="N302" s="438"/>
    </row>
    <row r="303" spans="1:14" ht="15" customHeight="1">
      <c r="A303" s="376" t="s">
        <v>1530</v>
      </c>
      <c r="B303" s="366" t="s">
        <v>1512</v>
      </c>
      <c r="C303" s="366" t="s">
        <v>1531</v>
      </c>
      <c r="D303" s="366" t="s">
        <v>1079</v>
      </c>
      <c r="E303" s="366" t="s">
        <v>1080</v>
      </c>
      <c r="F303" s="366"/>
      <c r="G303" s="368" t="s">
        <v>871</v>
      </c>
      <c r="H303" s="500">
        <v>12.6</v>
      </c>
      <c r="I303" s="406">
        <v>1</v>
      </c>
      <c r="J303" s="441">
        <f>TBL_SoR_Decs14[[#This Row],[Rate]]*TBL_SoR_Decs14[[#This Row],[Multiplier]]</f>
        <v>12.6</v>
      </c>
      <c r="K303" s="438"/>
      <c r="L303" s="438"/>
      <c r="M303" s="438"/>
      <c r="N303" s="438"/>
    </row>
    <row r="304" spans="1:14" ht="15" customHeight="1">
      <c r="A304" s="376" t="s">
        <v>1532</v>
      </c>
      <c r="B304" s="366" t="s">
        <v>1512</v>
      </c>
      <c r="C304" s="366" t="s">
        <v>1531</v>
      </c>
      <c r="D304" s="366" t="s">
        <v>1087</v>
      </c>
      <c r="E304" s="366" t="s">
        <v>1080</v>
      </c>
      <c r="F304" s="366"/>
      <c r="G304" s="368" t="s">
        <v>871</v>
      </c>
      <c r="H304" s="500">
        <v>10.8</v>
      </c>
      <c r="I304" s="406">
        <v>1</v>
      </c>
      <c r="J304" s="441">
        <f>TBL_SoR_Decs14[[#This Row],[Rate]]*TBL_SoR_Decs14[[#This Row],[Multiplier]]</f>
        <v>10.8</v>
      </c>
      <c r="K304" s="438"/>
      <c r="L304" s="438"/>
      <c r="M304" s="438"/>
      <c r="N304" s="438"/>
    </row>
    <row r="305" spans="1:14" ht="15" customHeight="1">
      <c r="A305" s="376" t="s">
        <v>1533</v>
      </c>
      <c r="B305" s="367" t="s">
        <v>1512</v>
      </c>
      <c r="C305" s="366" t="s">
        <v>1176</v>
      </c>
      <c r="D305" s="366" t="s">
        <v>1082</v>
      </c>
      <c r="E305" s="366" t="s">
        <v>1080</v>
      </c>
      <c r="F305" s="366"/>
      <c r="G305" s="368" t="s">
        <v>871</v>
      </c>
      <c r="H305" s="500">
        <v>9.89</v>
      </c>
      <c r="I305" s="406">
        <v>1</v>
      </c>
      <c r="J305" s="441">
        <f>TBL_SoR_Decs14[[#This Row],[Rate]]*TBL_SoR_Decs14[[#This Row],[Multiplier]]</f>
        <v>9.89</v>
      </c>
      <c r="K305" s="438"/>
      <c r="L305" s="438"/>
      <c r="M305" s="437"/>
      <c r="N305" s="438"/>
    </row>
    <row r="306" spans="1:14" ht="15" customHeight="1">
      <c r="A306" s="376" t="s">
        <v>1534</v>
      </c>
      <c r="B306" s="367" t="s">
        <v>1512</v>
      </c>
      <c r="C306" s="366" t="s">
        <v>1176</v>
      </c>
      <c r="D306" s="366" t="s">
        <v>1082</v>
      </c>
      <c r="E306" s="366" t="s">
        <v>1084</v>
      </c>
      <c r="F306" s="366"/>
      <c r="G306" s="368" t="s">
        <v>871</v>
      </c>
      <c r="H306" s="500">
        <v>9.89</v>
      </c>
      <c r="I306" s="406">
        <v>1</v>
      </c>
      <c r="J306" s="441">
        <f>TBL_SoR_Decs14[[#This Row],[Rate]]*TBL_SoR_Decs14[[#This Row],[Multiplier]]</f>
        <v>9.89</v>
      </c>
      <c r="K306" s="438"/>
      <c r="L306" s="438"/>
      <c r="M306" s="437"/>
      <c r="N306" s="438"/>
    </row>
    <row r="307" spans="1:14" ht="15" customHeight="1">
      <c r="A307" s="376" t="s">
        <v>1535</v>
      </c>
      <c r="B307" s="366" t="s">
        <v>1512</v>
      </c>
      <c r="C307" s="366" t="s">
        <v>1536</v>
      </c>
      <c r="D307" s="366" t="s">
        <v>1229</v>
      </c>
      <c r="E307" s="366" t="s">
        <v>1080</v>
      </c>
      <c r="F307" s="366"/>
      <c r="G307" s="368" t="s">
        <v>1182</v>
      </c>
      <c r="H307" s="500">
        <v>90</v>
      </c>
      <c r="I307" s="406">
        <v>1</v>
      </c>
      <c r="J307" s="441">
        <f>TBL_SoR_Decs14[[#This Row],[Rate]]*TBL_SoR_Decs14[[#This Row],[Multiplier]]</f>
        <v>90</v>
      </c>
      <c r="K307" s="438"/>
      <c r="L307" s="438"/>
      <c r="M307" s="438"/>
      <c r="N307" s="438"/>
    </row>
    <row r="308" spans="1:14" ht="15" customHeight="1">
      <c r="A308" s="376" t="s">
        <v>1537</v>
      </c>
      <c r="B308" s="366" t="s">
        <v>1512</v>
      </c>
      <c r="C308" s="366" t="s">
        <v>1536</v>
      </c>
      <c r="D308" s="366" t="s">
        <v>1232</v>
      </c>
      <c r="E308" s="366" t="s">
        <v>1080</v>
      </c>
      <c r="F308" s="366"/>
      <c r="G308" s="368" t="s">
        <v>1182</v>
      </c>
      <c r="H308" s="500">
        <v>117.01</v>
      </c>
      <c r="I308" s="406">
        <v>1</v>
      </c>
      <c r="J308" s="441">
        <f>TBL_SoR_Decs14[[#This Row],[Rate]]*TBL_SoR_Decs14[[#This Row],[Multiplier]]</f>
        <v>117.01</v>
      </c>
      <c r="K308" s="438"/>
      <c r="L308" s="438"/>
      <c r="M308" s="438"/>
      <c r="N308" s="438"/>
    </row>
    <row r="309" spans="1:14" ht="15" customHeight="1">
      <c r="A309" s="376" t="s">
        <v>1538</v>
      </c>
      <c r="B309" s="366" t="s">
        <v>1512</v>
      </c>
      <c r="C309" s="366" t="s">
        <v>1536</v>
      </c>
      <c r="D309" s="366" t="s">
        <v>1235</v>
      </c>
      <c r="E309" s="366" t="s">
        <v>1080</v>
      </c>
      <c r="F309" s="366"/>
      <c r="G309" s="368" t="s">
        <v>1182</v>
      </c>
      <c r="H309" s="500">
        <v>135.01</v>
      </c>
      <c r="I309" s="406">
        <v>1</v>
      </c>
      <c r="J309" s="441">
        <f>TBL_SoR_Decs14[[#This Row],[Rate]]*TBL_SoR_Decs14[[#This Row],[Multiplier]]</f>
        <v>135.01</v>
      </c>
      <c r="K309" s="438"/>
      <c r="L309" s="438"/>
      <c r="M309" s="438"/>
      <c r="N309" s="438"/>
    </row>
    <row r="310" spans="1:14" ht="15" customHeight="1">
      <c r="A310" s="376" t="s">
        <v>1539</v>
      </c>
      <c r="B310" s="366" t="s">
        <v>1512</v>
      </c>
      <c r="C310" s="366" t="s">
        <v>1536</v>
      </c>
      <c r="D310" s="366" t="s">
        <v>1229</v>
      </c>
      <c r="E310" s="366" t="s">
        <v>1084</v>
      </c>
      <c r="F310" s="366"/>
      <c r="G310" s="368" t="s">
        <v>1182</v>
      </c>
      <c r="H310" s="500">
        <v>81.010000000000005</v>
      </c>
      <c r="I310" s="406">
        <v>1</v>
      </c>
      <c r="J310" s="441">
        <f>TBL_SoR_Decs14[[#This Row],[Rate]]*TBL_SoR_Decs14[[#This Row],[Multiplier]]</f>
        <v>81.010000000000005</v>
      </c>
      <c r="K310" s="438"/>
      <c r="L310" s="438"/>
      <c r="M310" s="438"/>
      <c r="N310" s="438"/>
    </row>
    <row r="311" spans="1:14" ht="15" customHeight="1">
      <c r="A311" s="376" t="s">
        <v>1540</v>
      </c>
      <c r="B311" s="366" t="s">
        <v>1512</v>
      </c>
      <c r="C311" s="366" t="s">
        <v>1536</v>
      </c>
      <c r="D311" s="366" t="s">
        <v>1232</v>
      </c>
      <c r="E311" s="366" t="s">
        <v>1084</v>
      </c>
      <c r="F311" s="366"/>
      <c r="G311" s="368" t="s">
        <v>1182</v>
      </c>
      <c r="H311" s="500">
        <v>99.01</v>
      </c>
      <c r="I311" s="406">
        <v>1</v>
      </c>
      <c r="J311" s="441">
        <f>TBL_SoR_Decs14[[#This Row],[Rate]]*TBL_SoR_Decs14[[#This Row],[Multiplier]]</f>
        <v>99.01</v>
      </c>
      <c r="K311" s="438"/>
      <c r="L311" s="438"/>
      <c r="M311" s="438"/>
      <c r="N311" s="438"/>
    </row>
    <row r="312" spans="1:14" ht="15" customHeight="1">
      <c r="A312" s="376" t="s">
        <v>1541</v>
      </c>
      <c r="B312" s="366" t="s">
        <v>1512</v>
      </c>
      <c r="C312" s="366" t="s">
        <v>1536</v>
      </c>
      <c r="D312" s="366" t="s">
        <v>1235</v>
      </c>
      <c r="E312" s="366" t="s">
        <v>1084</v>
      </c>
      <c r="F312" s="366"/>
      <c r="G312" s="368" t="s">
        <v>1182</v>
      </c>
      <c r="H312" s="500">
        <v>99.01</v>
      </c>
      <c r="I312" s="406">
        <v>1</v>
      </c>
      <c r="J312" s="441">
        <f>TBL_SoR_Decs14[[#This Row],[Rate]]*TBL_SoR_Decs14[[#This Row],[Multiplier]]</f>
        <v>99.01</v>
      </c>
      <c r="K312" s="438"/>
      <c r="L312" s="438"/>
      <c r="M312" s="438"/>
      <c r="N312" s="438"/>
    </row>
    <row r="313" spans="1:14" ht="30" customHeight="1">
      <c r="A313" s="376" t="s">
        <v>1542</v>
      </c>
      <c r="B313" s="366" t="s">
        <v>1512</v>
      </c>
      <c r="C313" s="366" t="s">
        <v>1543</v>
      </c>
      <c r="D313" s="366" t="s">
        <v>1229</v>
      </c>
      <c r="E313" s="366" t="s">
        <v>1080</v>
      </c>
      <c r="F313" s="366" t="s">
        <v>1544</v>
      </c>
      <c r="G313" s="368" t="s">
        <v>8</v>
      </c>
      <c r="H313" s="500">
        <v>72</v>
      </c>
      <c r="I313" s="406">
        <v>1</v>
      </c>
      <c r="J313" s="441">
        <f>TBL_SoR_Decs14[[#This Row],[Rate]]*TBL_SoR_Decs14[[#This Row],[Multiplier]]</f>
        <v>72</v>
      </c>
      <c r="K313" s="438"/>
      <c r="L313" s="438"/>
      <c r="M313" s="438"/>
      <c r="N313" s="438"/>
    </row>
    <row r="314" spans="1:14" ht="30" customHeight="1">
      <c r="A314" s="376" t="s">
        <v>1545</v>
      </c>
      <c r="B314" s="366" t="s">
        <v>1512</v>
      </c>
      <c r="C314" s="366" t="s">
        <v>1543</v>
      </c>
      <c r="D314" s="366" t="s">
        <v>1232</v>
      </c>
      <c r="E314" s="366" t="s">
        <v>1080</v>
      </c>
      <c r="F314" s="366" t="s">
        <v>1544</v>
      </c>
      <c r="G314" s="368" t="s">
        <v>8</v>
      </c>
      <c r="H314" s="500">
        <v>81.010000000000005</v>
      </c>
      <c r="I314" s="406">
        <v>1</v>
      </c>
      <c r="J314" s="441">
        <f>TBL_SoR_Decs14[[#This Row],[Rate]]*TBL_SoR_Decs14[[#This Row],[Multiplier]]</f>
        <v>81.010000000000005</v>
      </c>
      <c r="K314" s="438"/>
      <c r="L314" s="438"/>
      <c r="M314" s="438"/>
      <c r="N314" s="438"/>
    </row>
    <row r="315" spans="1:14" ht="30" customHeight="1">
      <c r="A315" s="376" t="s">
        <v>1546</v>
      </c>
      <c r="B315" s="366" t="s">
        <v>1512</v>
      </c>
      <c r="C315" s="366" t="s">
        <v>1543</v>
      </c>
      <c r="D315" s="366" t="s">
        <v>1235</v>
      </c>
      <c r="E315" s="366" t="s">
        <v>1080</v>
      </c>
      <c r="F315" s="366" t="s">
        <v>1544</v>
      </c>
      <c r="G315" s="368" t="s">
        <v>8</v>
      </c>
      <c r="H315" s="500">
        <v>90</v>
      </c>
      <c r="I315" s="406">
        <v>1</v>
      </c>
      <c r="J315" s="441">
        <f>TBL_SoR_Decs14[[#This Row],[Rate]]*TBL_SoR_Decs14[[#This Row],[Multiplier]]</f>
        <v>90</v>
      </c>
      <c r="K315" s="438"/>
      <c r="L315" s="438"/>
      <c r="M315" s="438"/>
      <c r="N315" s="438"/>
    </row>
    <row r="316" spans="1:14" ht="30" customHeight="1">
      <c r="A316" s="376" t="s">
        <v>1547</v>
      </c>
      <c r="B316" s="366" t="s">
        <v>1512</v>
      </c>
      <c r="C316" s="366" t="s">
        <v>1543</v>
      </c>
      <c r="D316" s="366" t="s">
        <v>1229</v>
      </c>
      <c r="E316" s="366" t="s">
        <v>1084</v>
      </c>
      <c r="F316" s="366" t="s">
        <v>1544</v>
      </c>
      <c r="G316" s="368" t="s">
        <v>8</v>
      </c>
      <c r="H316" s="500">
        <v>61.21</v>
      </c>
      <c r="I316" s="406">
        <v>1</v>
      </c>
      <c r="J316" s="441">
        <f>TBL_SoR_Decs14[[#This Row],[Rate]]*TBL_SoR_Decs14[[#This Row],[Multiplier]]</f>
        <v>61.21</v>
      </c>
      <c r="K316" s="438"/>
      <c r="L316" s="438"/>
      <c r="M316" s="438"/>
      <c r="N316" s="438"/>
    </row>
    <row r="317" spans="1:14" ht="30" customHeight="1">
      <c r="A317" s="376" t="s">
        <v>1548</v>
      </c>
      <c r="B317" s="366" t="s">
        <v>1512</v>
      </c>
      <c r="C317" s="366" t="s">
        <v>1543</v>
      </c>
      <c r="D317" s="366" t="s">
        <v>1232</v>
      </c>
      <c r="E317" s="366" t="s">
        <v>1084</v>
      </c>
      <c r="F317" s="366" t="s">
        <v>1544</v>
      </c>
      <c r="G317" s="368" t="s">
        <v>8</v>
      </c>
      <c r="H317" s="500">
        <v>72</v>
      </c>
      <c r="I317" s="406">
        <v>1</v>
      </c>
      <c r="J317" s="441">
        <f>TBL_SoR_Decs14[[#This Row],[Rate]]*TBL_SoR_Decs14[[#This Row],[Multiplier]]</f>
        <v>72</v>
      </c>
      <c r="K317" s="438"/>
      <c r="L317" s="438"/>
      <c r="M317" s="438"/>
      <c r="N317" s="438"/>
    </row>
    <row r="318" spans="1:14" ht="30" customHeight="1">
      <c r="A318" s="376" t="s">
        <v>1549</v>
      </c>
      <c r="B318" s="366" t="s">
        <v>1512</v>
      </c>
      <c r="C318" s="366" t="s">
        <v>1543</v>
      </c>
      <c r="D318" s="366" t="s">
        <v>1235</v>
      </c>
      <c r="E318" s="366" t="s">
        <v>1084</v>
      </c>
      <c r="F318" s="366" t="s">
        <v>1544</v>
      </c>
      <c r="G318" s="368" t="s">
        <v>8</v>
      </c>
      <c r="H318" s="500">
        <v>81.010000000000005</v>
      </c>
      <c r="I318" s="406">
        <v>1</v>
      </c>
      <c r="J318" s="441">
        <f>TBL_SoR_Decs14[[#This Row],[Rate]]*TBL_SoR_Decs14[[#This Row],[Multiplier]]</f>
        <v>81.010000000000005</v>
      </c>
      <c r="K318" s="438"/>
      <c r="L318" s="438"/>
      <c r="M318" s="438"/>
      <c r="N318" s="438"/>
    </row>
    <row r="319" spans="1:14" ht="30" customHeight="1">
      <c r="A319" s="376" t="s">
        <v>1550</v>
      </c>
      <c r="B319" s="366" t="s">
        <v>1512</v>
      </c>
      <c r="C319" s="366" t="s">
        <v>1551</v>
      </c>
      <c r="D319" s="366" t="s">
        <v>1082</v>
      </c>
      <c r="E319" s="366" t="s">
        <v>1080</v>
      </c>
      <c r="F319" s="366" t="s">
        <v>1552</v>
      </c>
      <c r="G319" s="368" t="s">
        <v>1553</v>
      </c>
      <c r="H319" s="500">
        <v>81.010000000000005</v>
      </c>
      <c r="I319" s="406">
        <v>1</v>
      </c>
      <c r="J319" s="441">
        <f>TBL_SoR_Decs14[[#This Row],[Rate]]*TBL_SoR_Decs14[[#This Row],[Multiplier]]</f>
        <v>81.010000000000005</v>
      </c>
      <c r="K319" s="438"/>
      <c r="L319" s="438"/>
      <c r="M319" s="438"/>
      <c r="N319" s="438"/>
    </row>
    <row r="320" spans="1:14" ht="30" customHeight="1">
      <c r="A320" s="376" t="s">
        <v>1554</v>
      </c>
      <c r="B320" s="366" t="s">
        <v>1512</v>
      </c>
      <c r="C320" s="366" t="s">
        <v>1551</v>
      </c>
      <c r="D320" s="366" t="s">
        <v>1555</v>
      </c>
      <c r="E320" s="366" t="s">
        <v>1080</v>
      </c>
      <c r="F320" s="366" t="s">
        <v>1552</v>
      </c>
      <c r="G320" s="368" t="s">
        <v>1553</v>
      </c>
      <c r="H320" s="500">
        <v>81.010000000000005</v>
      </c>
      <c r="I320" s="406">
        <v>1</v>
      </c>
      <c r="J320" s="441">
        <f>TBL_SoR_Decs14[[#This Row],[Rate]]*TBL_SoR_Decs14[[#This Row],[Multiplier]]</f>
        <v>81.010000000000005</v>
      </c>
      <c r="K320" s="438"/>
      <c r="L320" s="438"/>
      <c r="M320" s="438"/>
      <c r="N320" s="438"/>
    </row>
    <row r="321" spans="1:14" ht="30" customHeight="1">
      <c r="A321" s="376" t="s">
        <v>1556</v>
      </c>
      <c r="B321" s="366" t="s">
        <v>1512</v>
      </c>
      <c r="C321" s="366" t="s">
        <v>1551</v>
      </c>
      <c r="D321" s="366" t="s">
        <v>1082</v>
      </c>
      <c r="E321" s="366" t="s">
        <v>1084</v>
      </c>
      <c r="F321" s="366" t="s">
        <v>1552</v>
      </c>
      <c r="G321" s="368" t="s">
        <v>1553</v>
      </c>
      <c r="H321" s="500">
        <v>81.010000000000005</v>
      </c>
      <c r="I321" s="406">
        <v>1</v>
      </c>
      <c r="J321" s="441">
        <f>TBL_SoR_Decs14[[#This Row],[Rate]]*TBL_SoR_Decs14[[#This Row],[Multiplier]]</f>
        <v>81.010000000000005</v>
      </c>
      <c r="K321" s="438"/>
      <c r="L321" s="438"/>
      <c r="M321" s="438"/>
      <c r="N321" s="438"/>
    </row>
    <row r="322" spans="1:14" ht="30" customHeight="1">
      <c r="A322" s="376" t="s">
        <v>1557</v>
      </c>
      <c r="B322" s="366" t="s">
        <v>1512</v>
      </c>
      <c r="C322" s="366" t="s">
        <v>1551</v>
      </c>
      <c r="D322" s="366" t="s">
        <v>1555</v>
      </c>
      <c r="E322" s="366" t="s">
        <v>1084</v>
      </c>
      <c r="F322" s="366" t="s">
        <v>1552</v>
      </c>
      <c r="G322" s="368" t="s">
        <v>1553</v>
      </c>
      <c r="H322" s="500">
        <v>81.010000000000005</v>
      </c>
      <c r="I322" s="406">
        <v>1</v>
      </c>
      <c r="J322" s="441">
        <f>TBL_SoR_Decs14[[#This Row],[Rate]]*TBL_SoR_Decs14[[#This Row],[Multiplier]]</f>
        <v>81.010000000000005</v>
      </c>
      <c r="K322" s="438"/>
      <c r="L322" s="438"/>
      <c r="M322" s="438"/>
      <c r="N322" s="438"/>
    </row>
    <row r="323" spans="1:14" ht="30" customHeight="1">
      <c r="A323" s="376" t="s">
        <v>1558</v>
      </c>
      <c r="B323" s="366" t="s">
        <v>1512</v>
      </c>
      <c r="C323" s="366" t="s">
        <v>1551</v>
      </c>
      <c r="D323" s="366" t="s">
        <v>1101</v>
      </c>
      <c r="E323" s="366" t="s">
        <v>1080</v>
      </c>
      <c r="F323" s="366" t="s">
        <v>1552</v>
      </c>
      <c r="G323" s="368" t="s">
        <v>1553</v>
      </c>
      <c r="H323" s="500">
        <v>81.010000000000005</v>
      </c>
      <c r="I323" s="406">
        <v>1</v>
      </c>
      <c r="J323" s="441">
        <f>TBL_SoR_Decs14[[#This Row],[Rate]]*TBL_SoR_Decs14[[#This Row],[Multiplier]]</f>
        <v>81.010000000000005</v>
      </c>
      <c r="K323" s="438"/>
      <c r="L323" s="438"/>
      <c r="M323" s="438"/>
      <c r="N323" s="438"/>
    </row>
    <row r="324" spans="1:14" ht="30" customHeight="1">
      <c r="A324" s="376" t="s">
        <v>1559</v>
      </c>
      <c r="B324" s="366" t="s">
        <v>1512</v>
      </c>
      <c r="C324" s="366" t="s">
        <v>1551</v>
      </c>
      <c r="D324" s="366" t="s">
        <v>1560</v>
      </c>
      <c r="E324" s="366" t="s">
        <v>1080</v>
      </c>
      <c r="F324" s="366" t="s">
        <v>1552</v>
      </c>
      <c r="G324" s="368" t="s">
        <v>1553</v>
      </c>
      <c r="H324" s="500">
        <v>81.010000000000005</v>
      </c>
      <c r="I324" s="406">
        <v>1</v>
      </c>
      <c r="J324" s="441">
        <f>TBL_SoR_Decs14[[#This Row],[Rate]]*TBL_SoR_Decs14[[#This Row],[Multiplier]]</f>
        <v>81.010000000000005</v>
      </c>
      <c r="K324" s="438"/>
      <c r="L324" s="438"/>
      <c r="M324" s="438"/>
      <c r="N324" s="438"/>
    </row>
    <row r="325" spans="1:14" ht="30" customHeight="1">
      <c r="A325" s="376" t="s">
        <v>1561</v>
      </c>
      <c r="B325" s="366" t="s">
        <v>1512</v>
      </c>
      <c r="C325" s="366" t="s">
        <v>1562</v>
      </c>
      <c r="D325" s="366" t="s">
        <v>1229</v>
      </c>
      <c r="E325" s="366" t="s">
        <v>1080</v>
      </c>
      <c r="F325" s="366" t="s">
        <v>1563</v>
      </c>
      <c r="G325" s="368" t="s">
        <v>1182</v>
      </c>
      <c r="H325" s="500">
        <v>99.01</v>
      </c>
      <c r="I325" s="406">
        <v>1</v>
      </c>
      <c r="J325" s="441">
        <f>TBL_SoR_Decs14[[#This Row],[Rate]]*TBL_SoR_Decs14[[#This Row],[Multiplier]]</f>
        <v>99.01</v>
      </c>
      <c r="K325" s="438"/>
      <c r="L325" s="438"/>
      <c r="M325" s="438"/>
      <c r="N325" s="438"/>
    </row>
    <row r="326" spans="1:14" ht="30" customHeight="1">
      <c r="A326" s="376" t="s">
        <v>1564</v>
      </c>
      <c r="B326" s="366" t="s">
        <v>1512</v>
      </c>
      <c r="C326" s="366" t="s">
        <v>1562</v>
      </c>
      <c r="D326" s="366" t="s">
        <v>1232</v>
      </c>
      <c r="E326" s="366" t="s">
        <v>1080</v>
      </c>
      <c r="F326" s="366" t="s">
        <v>1563</v>
      </c>
      <c r="G326" s="368" t="s">
        <v>1182</v>
      </c>
      <c r="H326" s="500">
        <v>99.01</v>
      </c>
      <c r="I326" s="406">
        <v>1</v>
      </c>
      <c r="J326" s="441">
        <f>TBL_SoR_Decs14[[#This Row],[Rate]]*TBL_SoR_Decs14[[#This Row],[Multiplier]]</f>
        <v>99.01</v>
      </c>
      <c r="K326" s="438"/>
      <c r="L326" s="438"/>
      <c r="M326" s="438"/>
      <c r="N326" s="438"/>
    </row>
    <row r="327" spans="1:14" ht="30" customHeight="1">
      <c r="A327" s="376" t="s">
        <v>1565</v>
      </c>
      <c r="B327" s="366" t="s">
        <v>1512</v>
      </c>
      <c r="C327" s="366" t="s">
        <v>1562</v>
      </c>
      <c r="D327" s="366" t="s">
        <v>1235</v>
      </c>
      <c r="E327" s="366" t="s">
        <v>1080</v>
      </c>
      <c r="F327" s="366" t="s">
        <v>1563</v>
      </c>
      <c r="G327" s="368" t="s">
        <v>1182</v>
      </c>
      <c r="H327" s="500">
        <v>99.01</v>
      </c>
      <c r="I327" s="406">
        <v>1</v>
      </c>
      <c r="J327" s="441">
        <f>TBL_SoR_Decs14[[#This Row],[Rate]]*TBL_SoR_Decs14[[#This Row],[Multiplier]]</f>
        <v>99.01</v>
      </c>
      <c r="K327" s="438"/>
      <c r="L327" s="438"/>
      <c r="M327" s="438"/>
      <c r="N327" s="438"/>
    </row>
    <row r="328" spans="1:14" ht="30" customHeight="1">
      <c r="A328" s="376" t="s">
        <v>1566</v>
      </c>
      <c r="B328" s="366" t="s">
        <v>1512</v>
      </c>
      <c r="C328" s="366" t="s">
        <v>1562</v>
      </c>
      <c r="D328" s="366" t="s">
        <v>1229</v>
      </c>
      <c r="E328" s="366" t="s">
        <v>1084</v>
      </c>
      <c r="F328" s="366" t="s">
        <v>1563</v>
      </c>
      <c r="G328" s="368" t="s">
        <v>1182</v>
      </c>
      <c r="H328" s="500">
        <v>99.01</v>
      </c>
      <c r="I328" s="406">
        <v>1</v>
      </c>
      <c r="J328" s="441">
        <f>TBL_SoR_Decs14[[#This Row],[Rate]]*TBL_SoR_Decs14[[#This Row],[Multiplier]]</f>
        <v>99.01</v>
      </c>
      <c r="K328" s="438"/>
      <c r="L328" s="438"/>
      <c r="M328" s="438"/>
      <c r="N328" s="438"/>
    </row>
    <row r="329" spans="1:14" ht="30" customHeight="1">
      <c r="A329" s="376" t="s">
        <v>1567</v>
      </c>
      <c r="B329" s="366" t="s">
        <v>1512</v>
      </c>
      <c r="C329" s="366" t="s">
        <v>1562</v>
      </c>
      <c r="D329" s="366" t="s">
        <v>1232</v>
      </c>
      <c r="E329" s="366" t="s">
        <v>1084</v>
      </c>
      <c r="F329" s="366" t="s">
        <v>1563</v>
      </c>
      <c r="G329" s="368" t="s">
        <v>1182</v>
      </c>
      <c r="H329" s="500">
        <v>99.01</v>
      </c>
      <c r="I329" s="406">
        <v>1</v>
      </c>
      <c r="J329" s="441">
        <f>TBL_SoR_Decs14[[#This Row],[Rate]]*TBL_SoR_Decs14[[#This Row],[Multiplier]]</f>
        <v>99.01</v>
      </c>
      <c r="K329" s="438"/>
      <c r="L329" s="438"/>
      <c r="M329" s="438"/>
      <c r="N329" s="438"/>
    </row>
    <row r="330" spans="1:14" ht="30" customHeight="1">
      <c r="A330" s="376" t="s">
        <v>1568</v>
      </c>
      <c r="B330" s="366" t="s">
        <v>1512</v>
      </c>
      <c r="C330" s="366" t="s">
        <v>1562</v>
      </c>
      <c r="D330" s="366" t="s">
        <v>1235</v>
      </c>
      <c r="E330" s="366" t="s">
        <v>1084</v>
      </c>
      <c r="F330" s="366" t="s">
        <v>1563</v>
      </c>
      <c r="G330" s="368" t="s">
        <v>1182</v>
      </c>
      <c r="H330" s="500">
        <v>99.01</v>
      </c>
      <c r="I330" s="406">
        <v>1</v>
      </c>
      <c r="J330" s="441">
        <f>TBL_SoR_Decs14[[#This Row],[Rate]]*TBL_SoR_Decs14[[#This Row],[Multiplier]]</f>
        <v>99.01</v>
      </c>
      <c r="K330" s="438"/>
      <c r="L330" s="438"/>
      <c r="M330" s="438"/>
      <c r="N330" s="438"/>
    </row>
    <row r="331" spans="1:14" ht="30" customHeight="1">
      <c r="A331" s="376" t="s">
        <v>1569</v>
      </c>
      <c r="B331" s="366" t="s">
        <v>1512</v>
      </c>
      <c r="C331" s="366" t="s">
        <v>1562</v>
      </c>
      <c r="D331" s="366" t="s">
        <v>1570</v>
      </c>
      <c r="E331" s="366" t="s">
        <v>1080</v>
      </c>
      <c r="F331" s="366" t="s">
        <v>1563</v>
      </c>
      <c r="G331" s="368" t="s">
        <v>1182</v>
      </c>
      <c r="H331" s="500">
        <v>99.01</v>
      </c>
      <c r="I331" s="406">
        <v>1</v>
      </c>
      <c r="J331" s="441">
        <f>TBL_SoR_Decs14[[#This Row],[Rate]]*TBL_SoR_Decs14[[#This Row],[Multiplier]]</f>
        <v>99.01</v>
      </c>
      <c r="K331" s="438"/>
      <c r="L331" s="438"/>
      <c r="M331" s="438"/>
      <c r="N331" s="438"/>
    </row>
    <row r="332" spans="1:14" ht="30" customHeight="1">
      <c r="A332" s="376" t="s">
        <v>1571</v>
      </c>
      <c r="B332" s="366" t="s">
        <v>1512</v>
      </c>
      <c r="C332" s="366" t="s">
        <v>1562</v>
      </c>
      <c r="D332" s="366" t="s">
        <v>1572</v>
      </c>
      <c r="E332" s="366" t="s">
        <v>1080</v>
      </c>
      <c r="F332" s="366" t="s">
        <v>1563</v>
      </c>
      <c r="G332" s="368" t="s">
        <v>1182</v>
      </c>
      <c r="H332" s="500">
        <v>99.01</v>
      </c>
      <c r="I332" s="406">
        <v>1</v>
      </c>
      <c r="J332" s="441">
        <f>TBL_SoR_Decs14[[#This Row],[Rate]]*TBL_SoR_Decs14[[#This Row],[Multiplier]]</f>
        <v>99.01</v>
      </c>
      <c r="K332" s="438"/>
      <c r="L332" s="438"/>
      <c r="M332" s="438"/>
      <c r="N332" s="438"/>
    </row>
    <row r="333" spans="1:14" ht="30" customHeight="1">
      <c r="A333" s="376" t="s">
        <v>1573</v>
      </c>
      <c r="B333" s="366" t="s">
        <v>1512</v>
      </c>
      <c r="C333" s="366" t="s">
        <v>1562</v>
      </c>
      <c r="D333" s="366" t="s">
        <v>1574</v>
      </c>
      <c r="E333" s="366" t="s">
        <v>1080</v>
      </c>
      <c r="F333" s="366" t="s">
        <v>1563</v>
      </c>
      <c r="G333" s="368" t="s">
        <v>1182</v>
      </c>
      <c r="H333" s="500">
        <v>99.01</v>
      </c>
      <c r="I333" s="406">
        <v>1</v>
      </c>
      <c r="J333" s="441">
        <f>TBL_SoR_Decs14[[#This Row],[Rate]]*TBL_SoR_Decs14[[#This Row],[Multiplier]]</f>
        <v>99.01</v>
      </c>
      <c r="K333" s="438"/>
      <c r="L333" s="438"/>
      <c r="M333" s="438"/>
      <c r="N333" s="438"/>
    </row>
    <row r="334" spans="1:14" ht="15" customHeight="1">
      <c r="A334" s="376" t="s">
        <v>1575</v>
      </c>
      <c r="B334" s="367" t="s">
        <v>1512</v>
      </c>
      <c r="C334" s="366" t="s">
        <v>1576</v>
      </c>
      <c r="D334" s="366" t="s">
        <v>1082</v>
      </c>
      <c r="E334" s="366" t="s">
        <v>1080</v>
      </c>
      <c r="F334" s="366"/>
      <c r="G334" s="368" t="s">
        <v>871</v>
      </c>
      <c r="H334" s="500">
        <v>11.7</v>
      </c>
      <c r="I334" s="406">
        <v>1</v>
      </c>
      <c r="J334" s="441">
        <f>TBL_SoR_Decs14[[#This Row],[Rate]]*TBL_SoR_Decs14[[#This Row],[Multiplier]]</f>
        <v>11.7</v>
      </c>
      <c r="K334" s="438"/>
      <c r="L334" s="438"/>
      <c r="M334" s="438"/>
      <c r="N334" s="438"/>
    </row>
    <row r="335" spans="1:14" ht="15" customHeight="1">
      <c r="A335" s="376" t="s">
        <v>1577</v>
      </c>
      <c r="B335" s="367" t="s">
        <v>1512</v>
      </c>
      <c r="C335" s="366" t="s">
        <v>1576</v>
      </c>
      <c r="D335" s="366" t="s">
        <v>1082</v>
      </c>
      <c r="E335" s="366" t="s">
        <v>1084</v>
      </c>
      <c r="F335" s="366"/>
      <c r="G335" s="368" t="s">
        <v>871</v>
      </c>
      <c r="H335" s="500">
        <v>10.8</v>
      </c>
      <c r="I335" s="406">
        <v>1</v>
      </c>
      <c r="J335" s="441">
        <f>TBL_SoR_Decs14[[#This Row],[Rate]]*TBL_SoR_Decs14[[#This Row],[Multiplier]]</f>
        <v>10.8</v>
      </c>
      <c r="K335" s="438"/>
      <c r="L335" s="438"/>
      <c r="M335" s="438"/>
      <c r="N335" s="438"/>
    </row>
    <row r="336" spans="1:14" ht="30" customHeight="1">
      <c r="A336" s="376" t="s">
        <v>1578</v>
      </c>
      <c r="B336" s="366" t="s">
        <v>1512</v>
      </c>
      <c r="C336" s="366" t="s">
        <v>1579</v>
      </c>
      <c r="D336" s="366" t="s">
        <v>1079</v>
      </c>
      <c r="E336" s="366" t="s">
        <v>1580</v>
      </c>
      <c r="F336" s="366" t="s">
        <v>1581</v>
      </c>
      <c r="G336" s="368" t="s">
        <v>8</v>
      </c>
      <c r="H336" s="500">
        <v>72</v>
      </c>
      <c r="I336" s="406">
        <v>1</v>
      </c>
      <c r="J336" s="441">
        <f>TBL_SoR_Decs14[[#This Row],[Rate]]*TBL_SoR_Decs14[[#This Row],[Multiplier]]</f>
        <v>72</v>
      </c>
      <c r="K336" s="438"/>
      <c r="L336" s="438"/>
      <c r="M336" s="438"/>
      <c r="N336" s="438"/>
    </row>
    <row r="337" spans="1:14" ht="30" customHeight="1">
      <c r="A337" s="376" t="s">
        <v>1582</v>
      </c>
      <c r="B337" s="366" t="s">
        <v>1512</v>
      </c>
      <c r="C337" s="366" t="s">
        <v>1579</v>
      </c>
      <c r="D337" s="366" t="s">
        <v>1101</v>
      </c>
      <c r="E337" s="366" t="s">
        <v>1580</v>
      </c>
      <c r="F337" s="366"/>
      <c r="G337" s="368" t="s">
        <v>8</v>
      </c>
      <c r="H337" s="500">
        <v>72</v>
      </c>
      <c r="I337" s="406">
        <v>1</v>
      </c>
      <c r="J337" s="441">
        <f>TBL_SoR_Decs14[[#This Row],[Rate]]*TBL_SoR_Decs14[[#This Row],[Multiplier]]</f>
        <v>72</v>
      </c>
      <c r="K337" s="438"/>
      <c r="L337" s="438"/>
      <c r="M337" s="438"/>
      <c r="N337" s="438"/>
    </row>
    <row r="338" spans="1:14" ht="30" customHeight="1">
      <c r="A338" s="376" t="s">
        <v>1583</v>
      </c>
      <c r="B338" s="366" t="s">
        <v>1512</v>
      </c>
      <c r="C338" s="366" t="s">
        <v>1579</v>
      </c>
      <c r="D338" s="366" t="s">
        <v>1082</v>
      </c>
      <c r="E338" s="366" t="s">
        <v>1580</v>
      </c>
      <c r="F338" s="366"/>
      <c r="G338" s="368" t="s">
        <v>8</v>
      </c>
      <c r="H338" s="500">
        <v>72</v>
      </c>
      <c r="I338" s="406">
        <v>1</v>
      </c>
      <c r="J338" s="441">
        <f>TBL_SoR_Decs14[[#This Row],[Rate]]*TBL_SoR_Decs14[[#This Row],[Multiplier]]</f>
        <v>72</v>
      </c>
      <c r="K338" s="438"/>
      <c r="L338" s="438"/>
      <c r="M338" s="438"/>
      <c r="N338" s="438"/>
    </row>
    <row r="339" spans="1:14" ht="30" customHeight="1">
      <c r="A339" s="376" t="s">
        <v>1584</v>
      </c>
      <c r="B339" s="366" t="s">
        <v>1512</v>
      </c>
      <c r="C339" s="366" t="s">
        <v>1579</v>
      </c>
      <c r="D339" s="366" t="s">
        <v>1079</v>
      </c>
      <c r="E339" s="366" t="s">
        <v>1585</v>
      </c>
      <c r="F339" s="366" t="s">
        <v>1581</v>
      </c>
      <c r="G339" s="368" t="s">
        <v>8</v>
      </c>
      <c r="H339" s="500">
        <v>72</v>
      </c>
      <c r="I339" s="406">
        <v>1</v>
      </c>
      <c r="J339" s="441">
        <f>TBL_SoR_Decs14[[#This Row],[Rate]]*TBL_SoR_Decs14[[#This Row],[Multiplier]]</f>
        <v>72</v>
      </c>
      <c r="K339" s="438"/>
      <c r="L339" s="438"/>
      <c r="M339" s="438"/>
      <c r="N339" s="438"/>
    </row>
    <row r="340" spans="1:14" ht="30" customHeight="1">
      <c r="A340" s="376" t="s">
        <v>1586</v>
      </c>
      <c r="B340" s="366" t="s">
        <v>1512</v>
      </c>
      <c r="C340" s="366" t="s">
        <v>1579</v>
      </c>
      <c r="D340" s="366" t="s">
        <v>1101</v>
      </c>
      <c r="E340" s="366" t="s">
        <v>1585</v>
      </c>
      <c r="F340" s="366"/>
      <c r="G340" s="368" t="s">
        <v>8</v>
      </c>
      <c r="H340" s="500">
        <v>72</v>
      </c>
      <c r="I340" s="406">
        <v>1</v>
      </c>
      <c r="J340" s="441">
        <f>TBL_SoR_Decs14[[#This Row],[Rate]]*TBL_SoR_Decs14[[#This Row],[Multiplier]]</f>
        <v>72</v>
      </c>
      <c r="K340" s="438"/>
      <c r="L340" s="438"/>
      <c r="M340" s="438"/>
      <c r="N340" s="438"/>
    </row>
    <row r="341" spans="1:14" ht="30" customHeight="1">
      <c r="A341" s="376" t="s">
        <v>1587</v>
      </c>
      <c r="B341" s="366" t="s">
        <v>1512</v>
      </c>
      <c r="C341" s="366" t="s">
        <v>1579</v>
      </c>
      <c r="D341" s="366" t="s">
        <v>1082</v>
      </c>
      <c r="E341" s="366" t="s">
        <v>1585</v>
      </c>
      <c r="F341" s="366"/>
      <c r="G341" s="368" t="s">
        <v>8</v>
      </c>
      <c r="H341" s="500">
        <v>91.8</v>
      </c>
      <c r="I341" s="406">
        <v>1</v>
      </c>
      <c r="J341" s="441">
        <f>TBL_SoR_Decs14[[#This Row],[Rate]]*TBL_SoR_Decs14[[#This Row],[Multiplier]]</f>
        <v>91.8</v>
      </c>
      <c r="K341" s="438"/>
      <c r="L341" s="438"/>
      <c r="M341" s="438"/>
      <c r="N341" s="438"/>
    </row>
    <row r="342" spans="1:14" ht="15" customHeight="1">
      <c r="A342" s="376" t="s">
        <v>1588</v>
      </c>
      <c r="B342" s="366" t="s">
        <v>1512</v>
      </c>
      <c r="C342" s="366" t="s">
        <v>1344</v>
      </c>
      <c r="D342" s="366" t="s">
        <v>1082</v>
      </c>
      <c r="E342" s="366" t="s">
        <v>1080</v>
      </c>
      <c r="F342" s="366"/>
      <c r="G342" s="368" t="s">
        <v>871</v>
      </c>
      <c r="H342" s="500">
        <v>9.01</v>
      </c>
      <c r="I342" s="406">
        <v>1</v>
      </c>
      <c r="J342" s="441">
        <f>TBL_SoR_Decs14[[#This Row],[Rate]]*TBL_SoR_Decs14[[#This Row],[Multiplier]]</f>
        <v>9.01</v>
      </c>
      <c r="K342" s="438"/>
      <c r="L342" s="438"/>
      <c r="M342" s="438"/>
      <c r="N342" s="438"/>
    </row>
    <row r="343" spans="1:14" ht="15" customHeight="1">
      <c r="A343" s="376" t="s">
        <v>1589</v>
      </c>
      <c r="B343" s="366" t="s">
        <v>1512</v>
      </c>
      <c r="C343" s="366" t="s">
        <v>1344</v>
      </c>
      <c r="D343" s="366" t="s">
        <v>1082</v>
      </c>
      <c r="E343" s="366" t="s">
        <v>1084</v>
      </c>
      <c r="F343" s="366"/>
      <c r="G343" s="368" t="s">
        <v>871</v>
      </c>
      <c r="H343" s="500">
        <v>8.11</v>
      </c>
      <c r="I343" s="406">
        <v>1</v>
      </c>
      <c r="J343" s="441">
        <f>TBL_SoR_Decs14[[#This Row],[Rate]]*TBL_SoR_Decs14[[#This Row],[Multiplier]]</f>
        <v>8.11</v>
      </c>
      <c r="K343" s="438"/>
      <c r="L343" s="438"/>
      <c r="M343" s="438"/>
      <c r="N343" s="438"/>
    </row>
    <row r="344" spans="1:14" ht="15" customHeight="1">
      <c r="A344" s="376" t="s">
        <v>1590</v>
      </c>
      <c r="B344" s="366" t="s">
        <v>1512</v>
      </c>
      <c r="C344" s="366" t="s">
        <v>1591</v>
      </c>
      <c r="D344" s="366" t="s">
        <v>1087</v>
      </c>
      <c r="E344" s="366" t="s">
        <v>1080</v>
      </c>
      <c r="F344" s="366"/>
      <c r="G344" s="368" t="s">
        <v>871</v>
      </c>
      <c r="H344" s="500">
        <v>9.01</v>
      </c>
      <c r="I344" s="406">
        <v>1</v>
      </c>
      <c r="J344" s="441">
        <f>TBL_SoR_Decs14[[#This Row],[Rate]]*TBL_SoR_Decs14[[#This Row],[Multiplier]]</f>
        <v>9.01</v>
      </c>
      <c r="K344" s="438"/>
      <c r="L344" s="438"/>
      <c r="M344" s="438"/>
      <c r="N344" s="438"/>
    </row>
    <row r="345" spans="1:14" ht="15" customHeight="1">
      <c r="A345" s="376" t="s">
        <v>1592</v>
      </c>
      <c r="B345" s="367" t="s">
        <v>1512</v>
      </c>
      <c r="C345" s="366" t="s">
        <v>1593</v>
      </c>
      <c r="D345" s="366" t="s">
        <v>1082</v>
      </c>
      <c r="E345" s="366" t="s">
        <v>1080</v>
      </c>
      <c r="F345" s="366"/>
      <c r="G345" s="368" t="s">
        <v>1128</v>
      </c>
      <c r="H345" s="500">
        <v>81.010000000000005</v>
      </c>
      <c r="I345" s="406">
        <v>1</v>
      </c>
      <c r="J345" s="441">
        <f>TBL_SoR_Decs14[[#This Row],[Rate]]*TBL_SoR_Decs14[[#This Row],[Multiplier]]</f>
        <v>81.010000000000005</v>
      </c>
      <c r="K345" s="438"/>
      <c r="L345" s="438"/>
      <c r="M345" s="438"/>
      <c r="N345" s="438"/>
    </row>
    <row r="346" spans="1:14" ht="15" customHeight="1">
      <c r="A346" s="376" t="s">
        <v>1594</v>
      </c>
      <c r="B346" s="367" t="s">
        <v>1512</v>
      </c>
      <c r="C346" s="366" t="s">
        <v>1593</v>
      </c>
      <c r="D346" s="366" t="s">
        <v>1082</v>
      </c>
      <c r="E346" s="366" t="s">
        <v>1084</v>
      </c>
      <c r="F346" s="366"/>
      <c r="G346" s="368" t="s">
        <v>1128</v>
      </c>
      <c r="H346" s="500">
        <v>72</v>
      </c>
      <c r="I346" s="406">
        <v>1</v>
      </c>
      <c r="J346" s="441">
        <f>TBL_SoR_Decs14[[#This Row],[Rate]]*TBL_SoR_Decs14[[#This Row],[Multiplier]]</f>
        <v>72</v>
      </c>
      <c r="K346" s="438"/>
      <c r="L346" s="438"/>
      <c r="M346" s="438"/>
      <c r="N346" s="438"/>
    </row>
    <row r="347" spans="1:14" ht="15" customHeight="1">
      <c r="A347" s="376" t="s">
        <v>1595</v>
      </c>
      <c r="B347" s="367" t="s">
        <v>1512</v>
      </c>
      <c r="C347" s="366" t="s">
        <v>1596</v>
      </c>
      <c r="D347" s="366" t="s">
        <v>1082</v>
      </c>
      <c r="E347" s="366" t="s">
        <v>1080</v>
      </c>
      <c r="F347" s="366"/>
      <c r="G347" s="368" t="s">
        <v>8</v>
      </c>
      <c r="H347" s="500">
        <v>43.21</v>
      </c>
      <c r="I347" s="406">
        <v>1</v>
      </c>
      <c r="J347" s="441">
        <f>TBL_SoR_Decs14[[#This Row],[Rate]]*TBL_SoR_Decs14[[#This Row],[Multiplier]]</f>
        <v>43.21</v>
      </c>
      <c r="K347" s="438"/>
      <c r="L347" s="438"/>
      <c r="M347" s="438"/>
      <c r="N347" s="438"/>
    </row>
    <row r="348" spans="1:14" ht="15" customHeight="1">
      <c r="A348" s="376" t="s">
        <v>1597</v>
      </c>
      <c r="B348" s="367" t="s">
        <v>1512</v>
      </c>
      <c r="C348" s="366" t="s">
        <v>1596</v>
      </c>
      <c r="D348" s="366" t="s">
        <v>1082</v>
      </c>
      <c r="E348" s="366" t="s">
        <v>1084</v>
      </c>
      <c r="F348" s="366"/>
      <c r="G348" s="368" t="s">
        <v>8</v>
      </c>
      <c r="H348" s="500">
        <v>43.21</v>
      </c>
      <c r="I348" s="406">
        <v>1</v>
      </c>
      <c r="J348" s="441">
        <f>TBL_SoR_Decs14[[#This Row],[Rate]]*TBL_SoR_Decs14[[#This Row],[Multiplier]]</f>
        <v>43.21</v>
      </c>
      <c r="K348" s="438"/>
      <c r="L348" s="438"/>
      <c r="M348" s="438"/>
      <c r="N348" s="438"/>
    </row>
    <row r="349" spans="1:14" ht="15" customHeight="1">
      <c r="A349" s="376" t="s">
        <v>1598</v>
      </c>
      <c r="B349" s="366" t="s">
        <v>1512</v>
      </c>
      <c r="C349" s="366" t="s">
        <v>1599</v>
      </c>
      <c r="D349" s="366" t="s">
        <v>1082</v>
      </c>
      <c r="E349" s="366" t="s">
        <v>1080</v>
      </c>
      <c r="F349" s="366"/>
      <c r="G349" s="368" t="s">
        <v>1128</v>
      </c>
      <c r="H349" s="500">
        <v>72</v>
      </c>
      <c r="I349" s="406">
        <v>1</v>
      </c>
      <c r="J349" s="441">
        <f>TBL_SoR_Decs14[[#This Row],[Rate]]*TBL_SoR_Decs14[[#This Row],[Multiplier]]</f>
        <v>72</v>
      </c>
      <c r="K349" s="438"/>
      <c r="L349" s="438"/>
      <c r="M349" s="438"/>
      <c r="N349" s="438"/>
    </row>
    <row r="350" spans="1:14" ht="15" customHeight="1">
      <c r="A350" s="376" t="s">
        <v>1600</v>
      </c>
      <c r="B350" s="367" t="s">
        <v>1512</v>
      </c>
      <c r="C350" s="366" t="s">
        <v>1599</v>
      </c>
      <c r="D350" s="366" t="s">
        <v>1082</v>
      </c>
      <c r="E350" s="366" t="s">
        <v>1084</v>
      </c>
      <c r="F350" s="366"/>
      <c r="G350" s="368" t="s">
        <v>1128</v>
      </c>
      <c r="H350" s="500">
        <v>72</v>
      </c>
      <c r="I350" s="406">
        <v>1</v>
      </c>
      <c r="J350" s="441">
        <f>TBL_SoR_Decs14[[#This Row],[Rate]]*TBL_SoR_Decs14[[#This Row],[Multiplier]]</f>
        <v>72</v>
      </c>
      <c r="K350" s="438"/>
      <c r="L350" s="438"/>
      <c r="M350" s="438"/>
      <c r="N350" s="438"/>
    </row>
    <row r="351" spans="1:14" ht="15" customHeight="1">
      <c r="A351" s="376" t="s">
        <v>1601</v>
      </c>
      <c r="B351" s="366" t="s">
        <v>1512</v>
      </c>
      <c r="C351" s="366" t="s">
        <v>1602</v>
      </c>
      <c r="D351" s="366" t="s">
        <v>1603</v>
      </c>
      <c r="E351" s="366" t="s">
        <v>1080</v>
      </c>
      <c r="F351" s="366"/>
      <c r="G351" s="368" t="s">
        <v>1128</v>
      </c>
      <c r="H351" s="500">
        <v>72</v>
      </c>
      <c r="I351" s="406">
        <v>1</v>
      </c>
      <c r="J351" s="441">
        <f>TBL_SoR_Decs14[[#This Row],[Rate]]*TBL_SoR_Decs14[[#This Row],[Multiplier]]</f>
        <v>72</v>
      </c>
      <c r="K351" s="438"/>
      <c r="L351" s="438"/>
      <c r="M351" s="438"/>
      <c r="N351" s="438"/>
    </row>
    <row r="352" spans="1:14" ht="15" customHeight="1">
      <c r="A352" s="376" t="s">
        <v>1604</v>
      </c>
      <c r="B352" s="366" t="s">
        <v>1512</v>
      </c>
      <c r="C352" s="366" t="s">
        <v>1602</v>
      </c>
      <c r="D352" s="366" t="s">
        <v>1087</v>
      </c>
      <c r="E352" s="366" t="s">
        <v>1080</v>
      </c>
      <c r="F352" s="366"/>
      <c r="G352" s="368" t="s">
        <v>1128</v>
      </c>
      <c r="H352" s="500">
        <v>81.010000000000005</v>
      </c>
      <c r="I352" s="406">
        <v>1</v>
      </c>
      <c r="J352" s="441">
        <f>TBL_SoR_Decs14[[#This Row],[Rate]]*TBL_SoR_Decs14[[#This Row],[Multiplier]]</f>
        <v>81.010000000000005</v>
      </c>
      <c r="K352" s="438"/>
      <c r="L352" s="438"/>
      <c r="M352" s="438"/>
      <c r="N352" s="438"/>
    </row>
    <row r="353" spans="1:14" ht="15" customHeight="1">
      <c r="A353" s="376" t="s">
        <v>1605</v>
      </c>
      <c r="B353" s="366" t="s">
        <v>1512</v>
      </c>
      <c r="C353" s="366" t="s">
        <v>1602</v>
      </c>
      <c r="D353" s="366" t="s">
        <v>1101</v>
      </c>
      <c r="E353" s="366" t="s">
        <v>1080</v>
      </c>
      <c r="F353" s="366"/>
      <c r="G353" s="368" t="s">
        <v>1128</v>
      </c>
      <c r="H353" s="500">
        <v>81.010000000000005</v>
      </c>
      <c r="I353" s="406">
        <v>1</v>
      </c>
      <c r="J353" s="441">
        <f>TBL_SoR_Decs14[[#This Row],[Rate]]*TBL_SoR_Decs14[[#This Row],[Multiplier]]</f>
        <v>81.010000000000005</v>
      </c>
      <c r="K353" s="438"/>
      <c r="L353" s="438"/>
      <c r="M353" s="438"/>
      <c r="N353" s="438"/>
    </row>
    <row r="354" spans="1:14" ht="15" customHeight="1">
      <c r="A354" s="376" t="s">
        <v>1606</v>
      </c>
      <c r="B354" s="366" t="s">
        <v>1512</v>
      </c>
      <c r="C354" s="366" t="s">
        <v>1602</v>
      </c>
      <c r="D354" s="366" t="s">
        <v>1082</v>
      </c>
      <c r="E354" s="366" t="s">
        <v>1080</v>
      </c>
      <c r="F354" s="366"/>
      <c r="G354" s="368" t="s">
        <v>1128</v>
      </c>
      <c r="H354" s="500">
        <v>81.010000000000005</v>
      </c>
      <c r="I354" s="406">
        <v>1</v>
      </c>
      <c r="J354" s="441">
        <f>TBL_SoR_Decs14[[#This Row],[Rate]]*TBL_SoR_Decs14[[#This Row],[Multiplier]]</f>
        <v>81.010000000000005</v>
      </c>
      <c r="K354" s="438"/>
      <c r="L354" s="438"/>
      <c r="M354" s="438"/>
      <c r="N354" s="438"/>
    </row>
    <row r="355" spans="1:14" ht="15" customHeight="1">
      <c r="A355" s="376" t="s">
        <v>1607</v>
      </c>
      <c r="B355" s="366" t="s">
        <v>1512</v>
      </c>
      <c r="C355" s="366" t="s">
        <v>1602</v>
      </c>
      <c r="D355" s="366" t="s">
        <v>1082</v>
      </c>
      <c r="E355" s="366" t="s">
        <v>1084</v>
      </c>
      <c r="F355" s="366"/>
      <c r="G355" s="368" t="s">
        <v>1128</v>
      </c>
      <c r="H355" s="500">
        <v>72</v>
      </c>
      <c r="I355" s="406">
        <v>1</v>
      </c>
      <c r="J355" s="441">
        <f>TBL_SoR_Decs14[[#This Row],[Rate]]*TBL_SoR_Decs14[[#This Row],[Multiplier]]</f>
        <v>72</v>
      </c>
      <c r="K355" s="438"/>
      <c r="L355" s="438"/>
      <c r="M355" s="438"/>
      <c r="N355" s="438"/>
    </row>
    <row r="356" spans="1:14" ht="15" customHeight="1">
      <c r="A356" s="376" t="s">
        <v>1608</v>
      </c>
      <c r="B356" s="366" t="s">
        <v>1512</v>
      </c>
      <c r="C356" s="366" t="s">
        <v>1609</v>
      </c>
      <c r="D356" s="366" t="s">
        <v>1087</v>
      </c>
      <c r="E356" s="366" t="s">
        <v>1080</v>
      </c>
      <c r="F356" s="366"/>
      <c r="G356" s="368" t="s">
        <v>1128</v>
      </c>
      <c r="H356" s="500">
        <v>216</v>
      </c>
      <c r="I356" s="406">
        <v>1</v>
      </c>
      <c r="J356" s="441">
        <f>TBL_SoR_Decs14[[#This Row],[Rate]]*TBL_SoR_Decs14[[#This Row],[Multiplier]]</f>
        <v>216</v>
      </c>
      <c r="K356" s="438"/>
      <c r="L356" s="438"/>
      <c r="M356" s="438"/>
      <c r="N356" s="438"/>
    </row>
    <row r="357" spans="1:14" ht="15" customHeight="1">
      <c r="A357" s="376" t="s">
        <v>1610</v>
      </c>
      <c r="B357" s="366" t="s">
        <v>1512</v>
      </c>
      <c r="C357" s="366" t="s">
        <v>1609</v>
      </c>
      <c r="D357" s="366" t="s">
        <v>1101</v>
      </c>
      <c r="E357" s="366" t="s">
        <v>1080</v>
      </c>
      <c r="F357" s="366"/>
      <c r="G357" s="368" t="s">
        <v>1128</v>
      </c>
      <c r="H357" s="500">
        <v>216</v>
      </c>
      <c r="I357" s="406">
        <v>1</v>
      </c>
      <c r="J357" s="441">
        <f>TBL_SoR_Decs14[[#This Row],[Rate]]*TBL_SoR_Decs14[[#This Row],[Multiplier]]</f>
        <v>216</v>
      </c>
      <c r="K357" s="438"/>
      <c r="L357" s="438"/>
      <c r="M357" s="438"/>
      <c r="N357" s="438"/>
    </row>
    <row r="358" spans="1:14" ht="15" customHeight="1">
      <c r="A358" s="376" t="s">
        <v>1611</v>
      </c>
      <c r="B358" s="366" t="s">
        <v>1512</v>
      </c>
      <c r="C358" s="366" t="s">
        <v>1609</v>
      </c>
      <c r="D358" s="366" t="s">
        <v>1082</v>
      </c>
      <c r="E358" s="366" t="s">
        <v>1080</v>
      </c>
      <c r="F358" s="366"/>
      <c r="G358" s="368" t="s">
        <v>1128</v>
      </c>
      <c r="H358" s="500">
        <v>216</v>
      </c>
      <c r="I358" s="406">
        <v>1</v>
      </c>
      <c r="J358" s="441">
        <f>TBL_SoR_Decs14[[#This Row],[Rate]]*TBL_SoR_Decs14[[#This Row],[Multiplier]]</f>
        <v>216</v>
      </c>
      <c r="K358" s="438"/>
      <c r="L358" s="438"/>
      <c r="M358" s="438"/>
      <c r="N358" s="438"/>
    </row>
    <row r="359" spans="1:14" ht="15" customHeight="1">
      <c r="A359" s="376" t="s">
        <v>1612</v>
      </c>
      <c r="B359" s="366" t="s">
        <v>1512</v>
      </c>
      <c r="C359" s="366" t="s">
        <v>1609</v>
      </c>
      <c r="D359" s="366" t="s">
        <v>1082</v>
      </c>
      <c r="E359" s="366" t="s">
        <v>1084</v>
      </c>
      <c r="F359" s="366"/>
      <c r="G359" s="368" t="s">
        <v>1128</v>
      </c>
      <c r="H359" s="500">
        <v>198</v>
      </c>
      <c r="I359" s="406">
        <v>1</v>
      </c>
      <c r="J359" s="441">
        <f>TBL_SoR_Decs14[[#This Row],[Rate]]*TBL_SoR_Decs14[[#This Row],[Multiplier]]</f>
        <v>198</v>
      </c>
      <c r="K359" s="438"/>
      <c r="L359" s="438"/>
      <c r="M359" s="438"/>
      <c r="N359" s="438"/>
    </row>
    <row r="360" spans="1:14" ht="15" customHeight="1">
      <c r="A360" s="376" t="s">
        <v>1613</v>
      </c>
      <c r="B360" s="367" t="s">
        <v>1512</v>
      </c>
      <c r="C360" s="366" t="s">
        <v>1614</v>
      </c>
      <c r="D360" s="366" t="s">
        <v>1082</v>
      </c>
      <c r="E360" s="366" t="s">
        <v>1080</v>
      </c>
      <c r="F360" s="366"/>
      <c r="G360" s="368" t="s">
        <v>8</v>
      </c>
      <c r="H360" s="500">
        <v>17.28</v>
      </c>
      <c r="I360" s="406">
        <v>1</v>
      </c>
      <c r="J360" s="441">
        <f>TBL_SoR_Decs14[[#This Row],[Rate]]*TBL_SoR_Decs14[[#This Row],[Multiplier]]</f>
        <v>17.28</v>
      </c>
      <c r="K360" s="438"/>
      <c r="L360" s="438"/>
      <c r="M360" s="438"/>
      <c r="N360" s="438"/>
    </row>
    <row r="361" spans="1:14" ht="15" customHeight="1">
      <c r="A361" s="376" t="s">
        <v>1615</v>
      </c>
      <c r="B361" s="367" t="s">
        <v>1512</v>
      </c>
      <c r="C361" s="366" t="s">
        <v>1614</v>
      </c>
      <c r="D361" s="366" t="s">
        <v>1082</v>
      </c>
      <c r="E361" s="366" t="s">
        <v>1084</v>
      </c>
      <c r="F361" s="366"/>
      <c r="G361" s="368" t="s">
        <v>8</v>
      </c>
      <c r="H361" s="500">
        <v>17.28</v>
      </c>
      <c r="I361" s="406">
        <v>1</v>
      </c>
      <c r="J361" s="441">
        <f>TBL_SoR_Decs14[[#This Row],[Rate]]*TBL_SoR_Decs14[[#This Row],[Multiplier]]</f>
        <v>17.28</v>
      </c>
      <c r="K361" s="438"/>
      <c r="L361" s="438"/>
      <c r="M361" s="438"/>
      <c r="N361" s="438"/>
    </row>
    <row r="362" spans="1:14" ht="15" customHeight="1">
      <c r="A362" s="376" t="s">
        <v>1616</v>
      </c>
      <c r="B362" s="367" t="s">
        <v>1512</v>
      </c>
      <c r="C362" s="366" t="s">
        <v>1617</v>
      </c>
      <c r="D362" s="366" t="s">
        <v>1087</v>
      </c>
      <c r="E362" s="366" t="s">
        <v>1080</v>
      </c>
      <c r="F362" s="366"/>
      <c r="G362" s="368" t="s">
        <v>871</v>
      </c>
      <c r="H362" s="500">
        <v>8.11</v>
      </c>
      <c r="I362" s="406">
        <v>1</v>
      </c>
      <c r="J362" s="441">
        <f>TBL_SoR_Decs14[[#This Row],[Rate]]*TBL_SoR_Decs14[[#This Row],[Multiplier]]</f>
        <v>8.11</v>
      </c>
      <c r="K362" s="438"/>
      <c r="L362" s="438"/>
      <c r="M362" s="438"/>
      <c r="N362" s="438"/>
    </row>
    <row r="363" spans="1:14" ht="15" customHeight="1">
      <c r="A363" s="376" t="s">
        <v>1618</v>
      </c>
      <c r="B363" s="366" t="s">
        <v>1512</v>
      </c>
      <c r="C363" s="366" t="s">
        <v>1619</v>
      </c>
      <c r="D363" s="366" t="s">
        <v>1082</v>
      </c>
      <c r="E363" s="366" t="s">
        <v>1080</v>
      </c>
      <c r="F363" s="366"/>
      <c r="G363" s="368" t="s">
        <v>871</v>
      </c>
      <c r="H363" s="500">
        <v>7.21</v>
      </c>
      <c r="I363" s="406">
        <v>1</v>
      </c>
      <c r="J363" s="441">
        <f>TBL_SoR_Decs14[[#This Row],[Rate]]*TBL_SoR_Decs14[[#This Row],[Multiplier]]</f>
        <v>7.21</v>
      </c>
      <c r="K363" s="438"/>
      <c r="L363" s="438"/>
      <c r="M363" s="438"/>
      <c r="N363" s="438"/>
    </row>
    <row r="364" spans="1:14" ht="15" customHeight="1">
      <c r="A364" s="376" t="s">
        <v>1620</v>
      </c>
      <c r="B364" s="366" t="s">
        <v>1512</v>
      </c>
      <c r="C364" s="366" t="s">
        <v>1619</v>
      </c>
      <c r="D364" s="366" t="s">
        <v>1082</v>
      </c>
      <c r="E364" s="366" t="s">
        <v>1084</v>
      </c>
      <c r="F364" s="366"/>
      <c r="G364" s="368" t="s">
        <v>871</v>
      </c>
      <c r="H364" s="500">
        <v>8.11</v>
      </c>
      <c r="I364" s="406">
        <v>1</v>
      </c>
      <c r="J364" s="441">
        <f>TBL_SoR_Decs14[[#This Row],[Rate]]*TBL_SoR_Decs14[[#This Row],[Multiplier]]</f>
        <v>8.11</v>
      </c>
      <c r="K364" s="438"/>
      <c r="L364" s="438"/>
      <c r="M364" s="438"/>
      <c r="N364" s="438"/>
    </row>
    <row r="365" spans="1:14" ht="15" customHeight="1">
      <c r="A365" s="376" t="s">
        <v>1621</v>
      </c>
      <c r="B365" s="366" t="s">
        <v>1512</v>
      </c>
      <c r="C365" s="366" t="s">
        <v>1622</v>
      </c>
      <c r="D365" s="366" t="s">
        <v>1623</v>
      </c>
      <c r="E365" s="366" t="s">
        <v>1080</v>
      </c>
      <c r="F365" s="366"/>
      <c r="G365" s="368" t="s">
        <v>1128</v>
      </c>
      <c r="H365" s="500">
        <v>90</v>
      </c>
      <c r="I365" s="406">
        <v>1</v>
      </c>
      <c r="J365" s="441">
        <f>TBL_SoR_Decs14[[#This Row],[Rate]]*TBL_SoR_Decs14[[#This Row],[Multiplier]]</f>
        <v>90</v>
      </c>
      <c r="K365" s="438"/>
      <c r="L365" s="438"/>
      <c r="M365" s="438"/>
      <c r="N365" s="438"/>
    </row>
    <row r="366" spans="1:14" ht="15" customHeight="1">
      <c r="A366" s="376" t="s">
        <v>1624</v>
      </c>
      <c r="B366" s="366" t="s">
        <v>1512</v>
      </c>
      <c r="C366" s="366" t="s">
        <v>1622</v>
      </c>
      <c r="D366" s="366" t="s">
        <v>1625</v>
      </c>
      <c r="E366" s="366" t="s">
        <v>1080</v>
      </c>
      <c r="F366" s="366"/>
      <c r="G366" s="368" t="s">
        <v>1128</v>
      </c>
      <c r="H366" s="500">
        <v>90</v>
      </c>
      <c r="I366" s="406">
        <v>1</v>
      </c>
      <c r="J366" s="441">
        <f>TBL_SoR_Decs14[[#This Row],[Rate]]*TBL_SoR_Decs14[[#This Row],[Multiplier]]</f>
        <v>90</v>
      </c>
      <c r="K366" s="438"/>
      <c r="L366" s="438"/>
      <c r="M366" s="438"/>
      <c r="N366" s="438"/>
    </row>
    <row r="367" spans="1:14" ht="30" customHeight="1">
      <c r="A367" s="376" t="s">
        <v>1626</v>
      </c>
      <c r="B367" s="366" t="s">
        <v>1512</v>
      </c>
      <c r="C367" s="366" t="s">
        <v>1622</v>
      </c>
      <c r="D367" s="366" t="s">
        <v>1627</v>
      </c>
      <c r="E367" s="366" t="s">
        <v>1080</v>
      </c>
      <c r="F367" s="366"/>
      <c r="G367" s="368" t="s">
        <v>1128</v>
      </c>
      <c r="H367" s="500">
        <v>90</v>
      </c>
      <c r="I367" s="406">
        <v>1</v>
      </c>
      <c r="J367" s="441">
        <f>TBL_SoR_Decs14[[#This Row],[Rate]]*TBL_SoR_Decs14[[#This Row],[Multiplier]]</f>
        <v>90</v>
      </c>
      <c r="K367" s="438"/>
      <c r="L367" s="438"/>
      <c r="M367" s="438"/>
      <c r="N367" s="438"/>
    </row>
    <row r="368" spans="1:14" ht="15" customHeight="1">
      <c r="A368" s="376" t="s">
        <v>1628</v>
      </c>
      <c r="B368" s="367" t="s">
        <v>1512</v>
      </c>
      <c r="C368" s="366" t="s">
        <v>1629</v>
      </c>
      <c r="D368" s="366" t="s">
        <v>1079</v>
      </c>
      <c r="E368" s="366" t="s">
        <v>1080</v>
      </c>
      <c r="F368" s="366"/>
      <c r="G368" s="368" t="s">
        <v>1128</v>
      </c>
      <c r="H368" s="500">
        <v>45.01</v>
      </c>
      <c r="I368" s="406">
        <v>1</v>
      </c>
      <c r="J368" s="441">
        <f>TBL_SoR_Decs14[[#This Row],[Rate]]*TBL_SoR_Decs14[[#This Row],[Multiplier]]</f>
        <v>45.01</v>
      </c>
      <c r="K368" s="438"/>
      <c r="L368" s="438"/>
      <c r="M368" s="438"/>
      <c r="N368" s="438"/>
    </row>
    <row r="369" spans="1:14" ht="15" customHeight="1">
      <c r="A369" s="376" t="s">
        <v>1630</v>
      </c>
      <c r="B369" s="367" t="s">
        <v>1512</v>
      </c>
      <c r="C369" s="366" t="s">
        <v>1631</v>
      </c>
      <c r="D369" s="366" t="s">
        <v>1087</v>
      </c>
      <c r="E369" s="366" t="s">
        <v>1080</v>
      </c>
      <c r="F369" s="366"/>
      <c r="G369" s="368" t="s">
        <v>8</v>
      </c>
      <c r="H369" s="500">
        <v>15.3</v>
      </c>
      <c r="I369" s="406">
        <v>1</v>
      </c>
      <c r="J369" s="441">
        <f>TBL_SoR_Decs14[[#This Row],[Rate]]*TBL_SoR_Decs14[[#This Row],[Multiplier]]</f>
        <v>15.3</v>
      </c>
      <c r="K369" s="438"/>
      <c r="L369" s="438"/>
      <c r="M369" s="438"/>
      <c r="N369" s="438"/>
    </row>
    <row r="370" spans="1:14" ht="15" customHeight="1">
      <c r="A370" s="376" t="s">
        <v>1632</v>
      </c>
      <c r="B370" s="366" t="s">
        <v>1512</v>
      </c>
      <c r="C370" s="366" t="s">
        <v>1633</v>
      </c>
      <c r="D370" s="366" t="s">
        <v>1634</v>
      </c>
      <c r="E370" s="366" t="s">
        <v>1080</v>
      </c>
      <c r="F370" s="366"/>
      <c r="G370" s="368" t="s">
        <v>871</v>
      </c>
      <c r="H370" s="500">
        <v>28.99</v>
      </c>
      <c r="I370" s="406">
        <v>1</v>
      </c>
      <c r="J370" s="441">
        <f>TBL_SoR_Decs14[[#This Row],[Rate]]*TBL_SoR_Decs14[[#This Row],[Multiplier]]</f>
        <v>28.99</v>
      </c>
      <c r="K370" s="438"/>
      <c r="L370" s="438"/>
      <c r="M370" s="438"/>
      <c r="N370" s="438"/>
    </row>
    <row r="371" spans="1:14" ht="15" customHeight="1">
      <c r="A371" s="376" t="s">
        <v>1635</v>
      </c>
      <c r="B371" s="366" t="s">
        <v>1512</v>
      </c>
      <c r="C371" s="366" t="s">
        <v>1633</v>
      </c>
      <c r="D371" s="366" t="s">
        <v>1092</v>
      </c>
      <c r="E371" s="366" t="s">
        <v>1080</v>
      </c>
      <c r="F371" s="366"/>
      <c r="G371" s="368" t="s">
        <v>871</v>
      </c>
      <c r="H371" s="500">
        <v>37.799999999999997</v>
      </c>
      <c r="I371" s="406">
        <v>1</v>
      </c>
      <c r="J371" s="441">
        <f>TBL_SoR_Decs14[[#This Row],[Rate]]*TBL_SoR_Decs14[[#This Row],[Multiplier]]</f>
        <v>37.799999999999997</v>
      </c>
      <c r="K371" s="438"/>
      <c r="L371" s="438"/>
      <c r="M371" s="438"/>
      <c r="N371" s="438"/>
    </row>
    <row r="372" spans="1:14" ht="15" customHeight="1">
      <c r="A372" s="376" t="s">
        <v>1636</v>
      </c>
      <c r="B372" s="366" t="s">
        <v>1512</v>
      </c>
      <c r="C372" s="366" t="s">
        <v>1633</v>
      </c>
      <c r="D372" s="366" t="s">
        <v>1094</v>
      </c>
      <c r="E372" s="366" t="s">
        <v>1080</v>
      </c>
      <c r="F372" s="366"/>
      <c r="G372" s="368" t="s">
        <v>871</v>
      </c>
      <c r="H372" s="500">
        <v>37.799999999999997</v>
      </c>
      <c r="I372" s="406">
        <v>1</v>
      </c>
      <c r="J372" s="441">
        <f>TBL_SoR_Decs14[[#This Row],[Rate]]*TBL_SoR_Decs14[[#This Row],[Multiplier]]</f>
        <v>37.799999999999997</v>
      </c>
      <c r="K372" s="438"/>
      <c r="L372" s="438"/>
      <c r="M372" s="438"/>
      <c r="N372" s="438"/>
    </row>
    <row r="373" spans="1:14" ht="15" customHeight="1">
      <c r="A373" s="376" t="s">
        <v>1637</v>
      </c>
      <c r="B373" s="366" t="s">
        <v>1512</v>
      </c>
      <c r="C373" s="366" t="s">
        <v>1633</v>
      </c>
      <c r="D373" s="366" t="s">
        <v>1096</v>
      </c>
      <c r="E373" s="366" t="s">
        <v>1080</v>
      </c>
      <c r="F373" s="366"/>
      <c r="G373" s="368" t="s">
        <v>871</v>
      </c>
      <c r="H373" s="500">
        <v>28.99</v>
      </c>
      <c r="I373" s="406">
        <v>1</v>
      </c>
      <c r="J373" s="441">
        <f>TBL_SoR_Decs14[[#This Row],[Rate]]*TBL_SoR_Decs14[[#This Row],[Multiplier]]</f>
        <v>28.99</v>
      </c>
      <c r="K373" s="438"/>
      <c r="L373" s="438"/>
      <c r="M373" s="438"/>
      <c r="N373" s="438"/>
    </row>
    <row r="374" spans="1:14" ht="15" customHeight="1">
      <c r="A374" s="376" t="s">
        <v>1638</v>
      </c>
      <c r="B374" s="366" t="s">
        <v>1512</v>
      </c>
      <c r="C374" s="366" t="s">
        <v>1633</v>
      </c>
      <c r="D374" s="366" t="s">
        <v>1098</v>
      </c>
      <c r="E374" s="366" t="s">
        <v>1080</v>
      </c>
      <c r="F374" s="366"/>
      <c r="G374" s="368" t="s">
        <v>871</v>
      </c>
      <c r="H374" s="500">
        <v>31.5</v>
      </c>
      <c r="I374" s="406">
        <v>1</v>
      </c>
      <c r="J374" s="441">
        <f>TBL_SoR_Decs14[[#This Row],[Rate]]*TBL_SoR_Decs14[[#This Row],[Multiplier]]</f>
        <v>31.5</v>
      </c>
      <c r="K374" s="438"/>
      <c r="L374" s="438"/>
      <c r="M374" s="438"/>
      <c r="N374" s="438"/>
    </row>
    <row r="375" spans="1:14" ht="15" customHeight="1">
      <c r="A375" s="376" t="s">
        <v>1639</v>
      </c>
      <c r="B375" s="366" t="s">
        <v>1512</v>
      </c>
      <c r="C375" s="366" t="s">
        <v>1633</v>
      </c>
      <c r="D375" s="366" t="s">
        <v>1101</v>
      </c>
      <c r="E375" s="366" t="s">
        <v>1080</v>
      </c>
      <c r="F375" s="366"/>
      <c r="G375" s="368" t="s">
        <v>871</v>
      </c>
      <c r="H375" s="500">
        <v>31.5</v>
      </c>
      <c r="I375" s="406">
        <v>1</v>
      </c>
      <c r="J375" s="441">
        <f>TBL_SoR_Decs14[[#This Row],[Rate]]*TBL_SoR_Decs14[[#This Row],[Multiplier]]</f>
        <v>31.5</v>
      </c>
      <c r="K375" s="438"/>
      <c r="L375" s="438"/>
      <c r="M375" s="438"/>
      <c r="N375" s="438"/>
    </row>
    <row r="376" spans="1:14" ht="15" customHeight="1">
      <c r="A376" s="376" t="s">
        <v>1640</v>
      </c>
      <c r="B376" s="366" t="s">
        <v>1512</v>
      </c>
      <c r="C376" s="366" t="s">
        <v>1633</v>
      </c>
      <c r="D376" s="366" t="s">
        <v>1082</v>
      </c>
      <c r="E376" s="366" t="s">
        <v>1080</v>
      </c>
      <c r="F376" s="366"/>
      <c r="G376" s="368" t="s">
        <v>871</v>
      </c>
      <c r="H376" s="500">
        <v>31.5</v>
      </c>
      <c r="I376" s="406">
        <v>1</v>
      </c>
      <c r="J376" s="441">
        <f>TBL_SoR_Decs14[[#This Row],[Rate]]*TBL_SoR_Decs14[[#This Row],[Multiplier]]</f>
        <v>31.5</v>
      </c>
      <c r="K376" s="438"/>
      <c r="L376" s="438"/>
      <c r="M376" s="438"/>
      <c r="N376" s="438"/>
    </row>
    <row r="377" spans="1:14" ht="15" customHeight="1">
      <c r="A377" s="376" t="s">
        <v>1641</v>
      </c>
      <c r="B377" s="366" t="s">
        <v>1512</v>
      </c>
      <c r="C377" s="366" t="s">
        <v>1633</v>
      </c>
      <c r="D377" s="366" t="s">
        <v>1098</v>
      </c>
      <c r="E377" s="366" t="s">
        <v>1084</v>
      </c>
      <c r="F377" s="366"/>
      <c r="G377" s="368" t="s">
        <v>871</v>
      </c>
      <c r="H377" s="500">
        <v>28.99</v>
      </c>
      <c r="I377" s="406">
        <v>1</v>
      </c>
      <c r="J377" s="441">
        <f>TBL_SoR_Decs14[[#This Row],[Rate]]*TBL_SoR_Decs14[[#This Row],[Multiplier]]</f>
        <v>28.99</v>
      </c>
      <c r="K377" s="438"/>
      <c r="L377" s="438"/>
      <c r="M377" s="438"/>
      <c r="N377" s="438"/>
    </row>
    <row r="378" spans="1:14" ht="15" customHeight="1">
      <c r="A378" s="376" t="s">
        <v>1642</v>
      </c>
      <c r="B378" s="366" t="s">
        <v>1512</v>
      </c>
      <c r="C378" s="366" t="s">
        <v>1633</v>
      </c>
      <c r="D378" s="366" t="s">
        <v>1101</v>
      </c>
      <c r="E378" s="366" t="s">
        <v>1084</v>
      </c>
      <c r="F378" s="366"/>
      <c r="G378" s="368" t="s">
        <v>871</v>
      </c>
      <c r="H378" s="500">
        <v>28.99</v>
      </c>
      <c r="I378" s="406">
        <v>1</v>
      </c>
      <c r="J378" s="441">
        <f>TBL_SoR_Decs14[[#This Row],[Rate]]*TBL_SoR_Decs14[[#This Row],[Multiplier]]</f>
        <v>28.99</v>
      </c>
      <c r="K378" s="438"/>
      <c r="L378" s="438"/>
      <c r="M378" s="438"/>
      <c r="N378" s="438"/>
    </row>
    <row r="379" spans="1:14" ht="15" customHeight="1">
      <c r="A379" s="376" t="s">
        <v>1643</v>
      </c>
      <c r="B379" s="366" t="s">
        <v>1512</v>
      </c>
      <c r="C379" s="366" t="s">
        <v>1633</v>
      </c>
      <c r="D379" s="366" t="s">
        <v>1082</v>
      </c>
      <c r="E379" s="366" t="s">
        <v>1084</v>
      </c>
      <c r="F379" s="366"/>
      <c r="G379" s="368" t="s">
        <v>871</v>
      </c>
      <c r="H379" s="500">
        <v>28.99</v>
      </c>
      <c r="I379" s="406">
        <v>1</v>
      </c>
      <c r="J379" s="441">
        <f>TBL_SoR_Decs14[[#This Row],[Rate]]*TBL_SoR_Decs14[[#This Row],[Multiplier]]</f>
        <v>28.99</v>
      </c>
      <c r="K379" s="438"/>
      <c r="L379" s="438"/>
      <c r="M379" s="438"/>
      <c r="N379" s="438"/>
    </row>
    <row r="380" spans="1:14" ht="15" customHeight="1">
      <c r="A380" s="376" t="s">
        <v>1644</v>
      </c>
      <c r="B380" s="366" t="s">
        <v>1512</v>
      </c>
      <c r="C380" s="366" t="s">
        <v>1645</v>
      </c>
      <c r="D380" s="366" t="s">
        <v>1087</v>
      </c>
      <c r="E380" s="366" t="s">
        <v>1080</v>
      </c>
      <c r="F380" s="366"/>
      <c r="G380" s="368" t="s">
        <v>871</v>
      </c>
      <c r="H380" s="500">
        <v>8.11</v>
      </c>
      <c r="I380" s="406">
        <v>1</v>
      </c>
      <c r="J380" s="441">
        <f>TBL_SoR_Decs14[[#This Row],[Rate]]*TBL_SoR_Decs14[[#This Row],[Multiplier]]</f>
        <v>8.11</v>
      </c>
      <c r="K380" s="438"/>
      <c r="L380" s="438"/>
      <c r="M380" s="438"/>
      <c r="N380" s="438"/>
    </row>
    <row r="381" spans="1:14" ht="15" customHeight="1">
      <c r="A381" s="376" t="s">
        <v>1646</v>
      </c>
      <c r="B381" s="366" t="s">
        <v>1512</v>
      </c>
      <c r="C381" s="366" t="s">
        <v>1645</v>
      </c>
      <c r="D381" s="366" t="s">
        <v>1101</v>
      </c>
      <c r="E381" s="366" t="s">
        <v>1080</v>
      </c>
      <c r="F381" s="366"/>
      <c r="G381" s="368" t="s">
        <v>871</v>
      </c>
      <c r="H381" s="500">
        <v>8.11</v>
      </c>
      <c r="I381" s="406">
        <v>1</v>
      </c>
      <c r="J381" s="441">
        <f>TBL_SoR_Decs14[[#This Row],[Rate]]*TBL_SoR_Decs14[[#This Row],[Multiplier]]</f>
        <v>8.11</v>
      </c>
      <c r="K381" s="438"/>
      <c r="L381" s="438"/>
      <c r="M381" s="438"/>
      <c r="N381" s="438"/>
    </row>
    <row r="382" spans="1:14" ht="15" customHeight="1">
      <c r="A382" s="376" t="s">
        <v>1647</v>
      </c>
      <c r="B382" s="366" t="s">
        <v>1512</v>
      </c>
      <c r="C382" s="366" t="s">
        <v>1645</v>
      </c>
      <c r="D382" s="366" t="s">
        <v>1082</v>
      </c>
      <c r="E382" s="366" t="s">
        <v>1080</v>
      </c>
      <c r="F382" s="366"/>
      <c r="G382" s="368" t="s">
        <v>871</v>
      </c>
      <c r="H382" s="500">
        <v>9.01</v>
      </c>
      <c r="I382" s="406">
        <v>1</v>
      </c>
      <c r="J382" s="441">
        <f>TBL_SoR_Decs14[[#This Row],[Rate]]*TBL_SoR_Decs14[[#This Row],[Multiplier]]</f>
        <v>9.01</v>
      </c>
      <c r="K382" s="438"/>
      <c r="L382" s="438"/>
      <c r="M382" s="438"/>
      <c r="N382" s="438"/>
    </row>
    <row r="383" spans="1:14" ht="15" customHeight="1">
      <c r="A383" s="376" t="s">
        <v>1648</v>
      </c>
      <c r="B383" s="366" t="s">
        <v>1512</v>
      </c>
      <c r="C383" s="366" t="s">
        <v>1645</v>
      </c>
      <c r="D383" s="366" t="s">
        <v>1101</v>
      </c>
      <c r="E383" s="366" t="s">
        <v>1084</v>
      </c>
      <c r="F383" s="366"/>
      <c r="G383" s="368" t="s">
        <v>871</v>
      </c>
      <c r="H383" s="500">
        <v>8.11</v>
      </c>
      <c r="I383" s="406">
        <v>1</v>
      </c>
      <c r="J383" s="441">
        <f>TBL_SoR_Decs14[[#This Row],[Rate]]*TBL_SoR_Decs14[[#This Row],[Multiplier]]</f>
        <v>8.11</v>
      </c>
      <c r="K383" s="438"/>
      <c r="L383" s="438"/>
      <c r="M383" s="438"/>
      <c r="N383" s="438"/>
    </row>
    <row r="384" spans="1:14" ht="15" customHeight="1">
      <c r="A384" s="376" t="s">
        <v>1649</v>
      </c>
      <c r="B384" s="366" t="s">
        <v>1512</v>
      </c>
      <c r="C384" s="366" t="s">
        <v>1645</v>
      </c>
      <c r="D384" s="366" t="s">
        <v>1082</v>
      </c>
      <c r="E384" s="366" t="s">
        <v>1084</v>
      </c>
      <c r="F384" s="366"/>
      <c r="G384" s="368" t="s">
        <v>871</v>
      </c>
      <c r="H384" s="500">
        <v>8.11</v>
      </c>
      <c r="I384" s="406">
        <v>1</v>
      </c>
      <c r="J384" s="441">
        <f>TBL_SoR_Decs14[[#This Row],[Rate]]*TBL_SoR_Decs14[[#This Row],[Multiplier]]</f>
        <v>8.11</v>
      </c>
      <c r="K384" s="438"/>
      <c r="L384" s="438"/>
      <c r="M384" s="438"/>
      <c r="N384" s="438"/>
    </row>
    <row r="385" spans="1:14" ht="30" customHeight="1">
      <c r="A385" s="376" t="s">
        <v>1650</v>
      </c>
      <c r="B385" s="366" t="s">
        <v>1512</v>
      </c>
      <c r="C385" s="366" t="s">
        <v>1651</v>
      </c>
      <c r="D385" s="366" t="s">
        <v>1079</v>
      </c>
      <c r="E385" s="366" t="s">
        <v>1580</v>
      </c>
      <c r="F385" s="366" t="s">
        <v>1581</v>
      </c>
      <c r="G385" s="368" t="s">
        <v>1319</v>
      </c>
      <c r="H385" s="500">
        <v>1214.05</v>
      </c>
      <c r="I385" s="406">
        <v>1</v>
      </c>
      <c r="J385" s="441">
        <f>TBL_SoR_Decs14[[#This Row],[Rate]]*TBL_SoR_Decs14[[#This Row],[Multiplier]]</f>
        <v>1214.05</v>
      </c>
      <c r="K385" s="438"/>
      <c r="L385" s="438"/>
      <c r="M385" s="438"/>
      <c r="N385" s="438"/>
    </row>
    <row r="386" spans="1:14" ht="30" customHeight="1">
      <c r="A386" s="376" t="s">
        <v>1652</v>
      </c>
      <c r="B386" s="366" t="s">
        <v>1512</v>
      </c>
      <c r="C386" s="366" t="s">
        <v>1651</v>
      </c>
      <c r="D386" s="366" t="s">
        <v>1082</v>
      </c>
      <c r="E386" s="366" t="s">
        <v>1580</v>
      </c>
      <c r="F386" s="366"/>
      <c r="G386" s="368" t="s">
        <v>1319</v>
      </c>
      <c r="H386" s="500">
        <v>1214.05</v>
      </c>
      <c r="I386" s="406">
        <v>1</v>
      </c>
      <c r="J386" s="441">
        <f>TBL_SoR_Decs14[[#This Row],[Rate]]*TBL_SoR_Decs14[[#This Row],[Multiplier]]</f>
        <v>1214.05</v>
      </c>
      <c r="K386" s="438"/>
      <c r="L386" s="438"/>
      <c r="M386" s="438"/>
      <c r="N386" s="438"/>
    </row>
    <row r="387" spans="1:14" ht="30" customHeight="1">
      <c r="A387" s="376" t="s">
        <v>1653</v>
      </c>
      <c r="B387" s="366" t="s">
        <v>1512</v>
      </c>
      <c r="C387" s="366" t="s">
        <v>1651</v>
      </c>
      <c r="D387" s="366" t="s">
        <v>1101</v>
      </c>
      <c r="E387" s="366" t="s">
        <v>1580</v>
      </c>
      <c r="F387" s="366"/>
      <c r="G387" s="368" t="s">
        <v>1319</v>
      </c>
      <c r="H387" s="500">
        <v>1214.05</v>
      </c>
      <c r="I387" s="406">
        <v>1</v>
      </c>
      <c r="J387" s="441">
        <f>TBL_SoR_Decs14[[#This Row],[Rate]]*TBL_SoR_Decs14[[#This Row],[Multiplier]]</f>
        <v>1214.05</v>
      </c>
      <c r="K387" s="438"/>
      <c r="L387" s="438"/>
      <c r="M387" s="438"/>
      <c r="N387" s="438"/>
    </row>
    <row r="388" spans="1:14" ht="30" customHeight="1">
      <c r="A388" s="376" t="s">
        <v>1654</v>
      </c>
      <c r="B388" s="366" t="s">
        <v>1512</v>
      </c>
      <c r="C388" s="366" t="s">
        <v>1651</v>
      </c>
      <c r="D388" s="366" t="s">
        <v>1079</v>
      </c>
      <c r="E388" s="366" t="s">
        <v>1585</v>
      </c>
      <c r="F388" s="366" t="s">
        <v>1581</v>
      </c>
      <c r="G388" s="368" t="s">
        <v>1319</v>
      </c>
      <c r="H388" s="500">
        <v>1214.05</v>
      </c>
      <c r="I388" s="406">
        <v>1</v>
      </c>
      <c r="J388" s="441">
        <f>TBL_SoR_Decs14[[#This Row],[Rate]]*TBL_SoR_Decs14[[#This Row],[Multiplier]]</f>
        <v>1214.05</v>
      </c>
      <c r="K388" s="438"/>
      <c r="L388" s="438"/>
      <c r="M388" s="438"/>
      <c r="N388" s="438"/>
    </row>
    <row r="389" spans="1:14" ht="30" customHeight="1">
      <c r="A389" s="376" t="s">
        <v>1655</v>
      </c>
      <c r="B389" s="366" t="s">
        <v>1512</v>
      </c>
      <c r="C389" s="366" t="s">
        <v>1651</v>
      </c>
      <c r="D389" s="366" t="s">
        <v>1082</v>
      </c>
      <c r="E389" s="366" t="s">
        <v>1585</v>
      </c>
      <c r="F389" s="366"/>
      <c r="G389" s="368" t="s">
        <v>1319</v>
      </c>
      <c r="H389" s="500">
        <v>1214.05</v>
      </c>
      <c r="I389" s="406">
        <v>1</v>
      </c>
      <c r="J389" s="441">
        <f>TBL_SoR_Decs14[[#This Row],[Rate]]*TBL_SoR_Decs14[[#This Row],[Multiplier]]</f>
        <v>1214.05</v>
      </c>
      <c r="K389" s="438"/>
      <c r="L389" s="438"/>
      <c r="M389" s="438"/>
      <c r="N389" s="438"/>
    </row>
    <row r="390" spans="1:14" ht="30" customHeight="1">
      <c r="A390" s="376" t="s">
        <v>1656</v>
      </c>
      <c r="B390" s="366" t="s">
        <v>1512</v>
      </c>
      <c r="C390" s="366" t="s">
        <v>1651</v>
      </c>
      <c r="D390" s="366" t="s">
        <v>1101</v>
      </c>
      <c r="E390" s="366" t="s">
        <v>1585</v>
      </c>
      <c r="F390" s="366"/>
      <c r="G390" s="368" t="s">
        <v>1319</v>
      </c>
      <c r="H390" s="500">
        <v>1214.05</v>
      </c>
      <c r="I390" s="406">
        <v>1</v>
      </c>
      <c r="J390" s="441">
        <f>TBL_SoR_Decs14[[#This Row],[Rate]]*TBL_SoR_Decs14[[#This Row],[Multiplier]]</f>
        <v>1214.05</v>
      </c>
      <c r="K390" s="438"/>
      <c r="L390" s="438"/>
      <c r="M390" s="438"/>
      <c r="N390" s="438"/>
    </row>
    <row r="391" spans="1:14" ht="15" customHeight="1">
      <c r="A391" s="376" t="s">
        <v>1657</v>
      </c>
      <c r="B391" s="366" t="s">
        <v>1512</v>
      </c>
      <c r="C391" s="366" t="s">
        <v>1658</v>
      </c>
      <c r="D391" s="366" t="s">
        <v>1659</v>
      </c>
      <c r="E391" s="366" t="s">
        <v>1660</v>
      </c>
      <c r="F391" s="366"/>
      <c r="G391" s="368" t="s">
        <v>1661</v>
      </c>
      <c r="H391" s="500">
        <v>45.01</v>
      </c>
      <c r="I391" s="406">
        <v>1</v>
      </c>
      <c r="J391" s="441">
        <f>TBL_SoR_Decs14[[#This Row],[Rate]]*TBL_SoR_Decs14[[#This Row],[Multiplier]]</f>
        <v>45.01</v>
      </c>
      <c r="K391" s="438"/>
      <c r="L391" s="438"/>
      <c r="M391" s="438"/>
      <c r="N391" s="438"/>
    </row>
    <row r="392" spans="1:14" ht="15" customHeight="1">
      <c r="A392" s="376" t="s">
        <v>1662</v>
      </c>
      <c r="B392" s="366" t="s">
        <v>1512</v>
      </c>
      <c r="C392" s="366" t="s">
        <v>1658</v>
      </c>
      <c r="D392" s="366" t="s">
        <v>1663</v>
      </c>
      <c r="E392" s="366" t="s">
        <v>1660</v>
      </c>
      <c r="F392" s="366"/>
      <c r="G392" s="368" t="s">
        <v>1661</v>
      </c>
      <c r="H392" s="500">
        <v>21.6</v>
      </c>
      <c r="I392" s="406">
        <v>1</v>
      </c>
      <c r="J392" s="441">
        <f>TBL_SoR_Decs14[[#This Row],[Rate]]*TBL_SoR_Decs14[[#This Row],[Multiplier]]</f>
        <v>21.6</v>
      </c>
      <c r="K392" s="438"/>
      <c r="L392" s="438"/>
      <c r="M392" s="438"/>
      <c r="N392" s="438"/>
    </row>
    <row r="393" spans="1:14" ht="15" customHeight="1">
      <c r="A393" s="376" t="s">
        <v>1664</v>
      </c>
      <c r="B393" s="366" t="s">
        <v>1512</v>
      </c>
      <c r="C393" s="366" t="s">
        <v>1658</v>
      </c>
      <c r="D393" s="366" t="s">
        <v>1087</v>
      </c>
      <c r="E393" s="366" t="s">
        <v>1660</v>
      </c>
      <c r="F393" s="366"/>
      <c r="G393" s="368" t="s">
        <v>1661</v>
      </c>
      <c r="H393" s="500">
        <v>21.6</v>
      </c>
      <c r="I393" s="406">
        <v>1</v>
      </c>
      <c r="J393" s="441">
        <f>TBL_SoR_Decs14[[#This Row],[Rate]]*TBL_SoR_Decs14[[#This Row],[Multiplier]]</f>
        <v>21.6</v>
      </c>
      <c r="K393" s="438"/>
      <c r="L393" s="438"/>
      <c r="M393" s="438"/>
      <c r="N393" s="438"/>
    </row>
    <row r="394" spans="1:14" ht="15" customHeight="1">
      <c r="A394" s="376" t="s">
        <v>1665</v>
      </c>
      <c r="B394" s="366" t="s">
        <v>1512</v>
      </c>
      <c r="C394" s="366" t="s">
        <v>1658</v>
      </c>
      <c r="D394" s="366" t="s">
        <v>1666</v>
      </c>
      <c r="E394" s="366" t="s">
        <v>1660</v>
      </c>
      <c r="F394" s="366"/>
      <c r="G394" s="368" t="s">
        <v>1661</v>
      </c>
      <c r="H394" s="500">
        <v>21.6</v>
      </c>
      <c r="I394" s="406">
        <v>1</v>
      </c>
      <c r="J394" s="441">
        <f>TBL_SoR_Decs14[[#This Row],[Rate]]*TBL_SoR_Decs14[[#This Row],[Multiplier]]</f>
        <v>21.6</v>
      </c>
      <c r="K394" s="438"/>
      <c r="L394" s="438"/>
      <c r="M394" s="438"/>
      <c r="N394" s="438"/>
    </row>
    <row r="395" spans="1:14" ht="15" customHeight="1">
      <c r="A395" s="376" t="s">
        <v>1667</v>
      </c>
      <c r="B395" s="366" t="s">
        <v>1512</v>
      </c>
      <c r="C395" s="366" t="s">
        <v>1658</v>
      </c>
      <c r="D395" s="366" t="s">
        <v>1668</v>
      </c>
      <c r="E395" s="366" t="s">
        <v>1660</v>
      </c>
      <c r="F395" s="366"/>
      <c r="G395" s="368" t="s">
        <v>1661</v>
      </c>
      <c r="H395" s="500">
        <v>21.6</v>
      </c>
      <c r="I395" s="406">
        <v>1</v>
      </c>
      <c r="J395" s="441">
        <f>TBL_SoR_Decs14[[#This Row],[Rate]]*TBL_SoR_Decs14[[#This Row],[Multiplier]]</f>
        <v>21.6</v>
      </c>
      <c r="K395" s="438"/>
      <c r="L395" s="438"/>
      <c r="M395" s="438"/>
      <c r="N395" s="438"/>
    </row>
    <row r="396" spans="1:14" ht="15" customHeight="1">
      <c r="A396" s="376" t="s">
        <v>1669</v>
      </c>
      <c r="B396" s="366" t="s">
        <v>1512</v>
      </c>
      <c r="C396" s="366" t="s">
        <v>1658</v>
      </c>
      <c r="D396" s="366" t="s">
        <v>1101</v>
      </c>
      <c r="E396" s="366" t="s">
        <v>1660</v>
      </c>
      <c r="F396" s="366"/>
      <c r="G396" s="368" t="s">
        <v>1661</v>
      </c>
      <c r="H396" s="500">
        <v>21.6</v>
      </c>
      <c r="I396" s="406">
        <v>1</v>
      </c>
      <c r="J396" s="441">
        <f>TBL_SoR_Decs14[[#This Row],[Rate]]*TBL_SoR_Decs14[[#This Row],[Multiplier]]</f>
        <v>21.6</v>
      </c>
      <c r="K396" s="438"/>
      <c r="L396" s="438"/>
      <c r="M396" s="438"/>
      <c r="N396" s="438"/>
    </row>
    <row r="397" spans="1:14" ht="15" customHeight="1">
      <c r="A397" s="376" t="s">
        <v>1670</v>
      </c>
      <c r="B397" s="366" t="s">
        <v>1512</v>
      </c>
      <c r="C397" s="366" t="s">
        <v>1658</v>
      </c>
      <c r="D397" s="366" t="s">
        <v>1671</v>
      </c>
      <c r="E397" s="366" t="s">
        <v>1660</v>
      </c>
      <c r="F397" s="366"/>
      <c r="G397" s="368" t="s">
        <v>1661</v>
      </c>
      <c r="H397" s="500">
        <v>37.799999999999997</v>
      </c>
      <c r="I397" s="406">
        <v>1</v>
      </c>
      <c r="J397" s="441">
        <f>TBL_SoR_Decs14[[#This Row],[Rate]]*TBL_SoR_Decs14[[#This Row],[Multiplier]]</f>
        <v>37.799999999999997</v>
      </c>
      <c r="K397" s="438"/>
      <c r="L397" s="438"/>
      <c r="M397" s="438"/>
      <c r="N397" s="438"/>
    </row>
    <row r="398" spans="1:14" ht="15" customHeight="1">
      <c r="A398" s="376" t="s">
        <v>1672</v>
      </c>
      <c r="B398" s="366" t="s">
        <v>1512</v>
      </c>
      <c r="C398" s="366" t="s">
        <v>1673</v>
      </c>
      <c r="D398" s="366" t="s">
        <v>1079</v>
      </c>
      <c r="E398" s="366" t="s">
        <v>1080</v>
      </c>
      <c r="F398" s="366"/>
      <c r="G398" s="368" t="s">
        <v>871</v>
      </c>
      <c r="H398" s="500">
        <v>11.7</v>
      </c>
      <c r="I398" s="406">
        <v>1</v>
      </c>
      <c r="J398" s="441">
        <f>TBL_SoR_Decs14[[#This Row],[Rate]]*TBL_SoR_Decs14[[#This Row],[Multiplier]]</f>
        <v>11.7</v>
      </c>
      <c r="K398" s="438"/>
      <c r="L398" s="438"/>
      <c r="M398" s="438"/>
      <c r="N398" s="438"/>
    </row>
    <row r="399" spans="1:14" ht="15" customHeight="1">
      <c r="A399" s="376" t="s">
        <v>1674</v>
      </c>
      <c r="B399" s="366" t="s">
        <v>1512</v>
      </c>
      <c r="C399" s="366" t="s">
        <v>1673</v>
      </c>
      <c r="D399" s="366" t="s">
        <v>1087</v>
      </c>
      <c r="E399" s="366" t="s">
        <v>1080</v>
      </c>
      <c r="F399" s="366"/>
      <c r="G399" s="368" t="s">
        <v>871</v>
      </c>
      <c r="H399" s="500">
        <v>11.7</v>
      </c>
      <c r="I399" s="406">
        <v>1</v>
      </c>
      <c r="J399" s="441">
        <f>TBL_SoR_Decs14[[#This Row],[Rate]]*TBL_SoR_Decs14[[#This Row],[Multiplier]]</f>
        <v>11.7</v>
      </c>
      <c r="K399" s="438"/>
      <c r="L399" s="438"/>
      <c r="M399" s="438"/>
      <c r="N399" s="438"/>
    </row>
    <row r="400" spans="1:14" ht="15" customHeight="1">
      <c r="A400" s="376" t="s">
        <v>1675</v>
      </c>
      <c r="B400" s="366" t="s">
        <v>1512</v>
      </c>
      <c r="C400" s="366" t="s">
        <v>1673</v>
      </c>
      <c r="D400" s="366" t="s">
        <v>1101</v>
      </c>
      <c r="E400" s="366" t="s">
        <v>1080</v>
      </c>
      <c r="F400" s="366"/>
      <c r="G400" s="368" t="s">
        <v>871</v>
      </c>
      <c r="H400" s="500">
        <v>11.7</v>
      </c>
      <c r="I400" s="406">
        <v>1</v>
      </c>
      <c r="J400" s="441">
        <f>TBL_SoR_Decs14[[#This Row],[Rate]]*TBL_SoR_Decs14[[#This Row],[Multiplier]]</f>
        <v>11.7</v>
      </c>
      <c r="K400" s="438"/>
      <c r="L400" s="438"/>
      <c r="M400" s="438"/>
      <c r="N400" s="438"/>
    </row>
    <row r="401" spans="1:14" ht="15" customHeight="1">
      <c r="A401" s="376" t="s">
        <v>1676</v>
      </c>
      <c r="B401" s="366" t="s">
        <v>1512</v>
      </c>
      <c r="C401" s="366" t="s">
        <v>1673</v>
      </c>
      <c r="D401" s="366" t="s">
        <v>1082</v>
      </c>
      <c r="E401" s="366" t="s">
        <v>1080</v>
      </c>
      <c r="F401" s="366"/>
      <c r="G401" s="368" t="s">
        <v>871</v>
      </c>
      <c r="H401" s="500">
        <v>11.7</v>
      </c>
      <c r="I401" s="406">
        <v>1</v>
      </c>
      <c r="J401" s="441">
        <f>TBL_SoR_Decs14[[#This Row],[Rate]]*TBL_SoR_Decs14[[#This Row],[Multiplier]]</f>
        <v>11.7</v>
      </c>
      <c r="K401" s="438"/>
      <c r="L401" s="438"/>
      <c r="M401" s="438"/>
      <c r="N401" s="438"/>
    </row>
    <row r="402" spans="1:14" ht="15" customHeight="1">
      <c r="A402" s="376" t="s">
        <v>1677</v>
      </c>
      <c r="B402" s="366" t="s">
        <v>1512</v>
      </c>
      <c r="C402" s="366" t="s">
        <v>1673</v>
      </c>
      <c r="D402" s="366" t="s">
        <v>1082</v>
      </c>
      <c r="E402" s="366" t="s">
        <v>1084</v>
      </c>
      <c r="F402" s="366"/>
      <c r="G402" s="368" t="s">
        <v>871</v>
      </c>
      <c r="H402" s="500">
        <v>9.89</v>
      </c>
      <c r="I402" s="406">
        <v>1</v>
      </c>
      <c r="J402" s="441">
        <f>TBL_SoR_Decs14[[#This Row],[Rate]]*TBL_SoR_Decs14[[#This Row],[Multiplier]]</f>
        <v>9.89</v>
      </c>
      <c r="K402" s="438"/>
      <c r="L402" s="438"/>
      <c r="M402" s="438"/>
      <c r="N402" s="438"/>
    </row>
    <row r="403" spans="1:14" ht="15" customHeight="1">
      <c r="A403" s="376" t="s">
        <v>1678</v>
      </c>
      <c r="B403" s="366" t="s">
        <v>1512</v>
      </c>
      <c r="C403" s="366" t="s">
        <v>1679</v>
      </c>
      <c r="D403" s="366" t="s">
        <v>1079</v>
      </c>
      <c r="E403" s="366" t="s">
        <v>1080</v>
      </c>
      <c r="F403" s="366"/>
      <c r="G403" s="368" t="s">
        <v>871</v>
      </c>
      <c r="H403" s="500">
        <v>11.7</v>
      </c>
      <c r="I403" s="406">
        <v>1</v>
      </c>
      <c r="J403" s="441">
        <f>TBL_SoR_Decs14[[#This Row],[Rate]]*TBL_SoR_Decs14[[#This Row],[Multiplier]]</f>
        <v>11.7</v>
      </c>
      <c r="K403" s="438"/>
      <c r="L403" s="438"/>
      <c r="M403" s="438"/>
      <c r="N403" s="438"/>
    </row>
    <row r="404" spans="1:14" ht="15" customHeight="1">
      <c r="A404" s="376" t="s">
        <v>1680</v>
      </c>
      <c r="B404" s="366" t="s">
        <v>1512</v>
      </c>
      <c r="C404" s="366" t="s">
        <v>1679</v>
      </c>
      <c r="D404" s="366" t="s">
        <v>1087</v>
      </c>
      <c r="E404" s="366" t="s">
        <v>1080</v>
      </c>
      <c r="F404" s="366"/>
      <c r="G404" s="368" t="s">
        <v>871</v>
      </c>
      <c r="H404" s="500">
        <v>11.7</v>
      </c>
      <c r="I404" s="406">
        <v>1</v>
      </c>
      <c r="J404" s="441">
        <f>TBL_SoR_Decs14[[#This Row],[Rate]]*TBL_SoR_Decs14[[#This Row],[Multiplier]]</f>
        <v>11.7</v>
      </c>
      <c r="K404" s="438"/>
      <c r="L404" s="438"/>
      <c r="M404" s="438"/>
      <c r="N404" s="438"/>
    </row>
    <row r="405" spans="1:14" ht="15" customHeight="1">
      <c r="A405" s="376" t="s">
        <v>1681</v>
      </c>
      <c r="B405" s="366" t="s">
        <v>1512</v>
      </c>
      <c r="C405" s="366" t="s">
        <v>1679</v>
      </c>
      <c r="D405" s="366" t="s">
        <v>1101</v>
      </c>
      <c r="E405" s="366" t="s">
        <v>1080</v>
      </c>
      <c r="F405" s="366"/>
      <c r="G405" s="368" t="s">
        <v>871</v>
      </c>
      <c r="H405" s="500">
        <v>11.7</v>
      </c>
      <c r="I405" s="406">
        <v>1</v>
      </c>
      <c r="J405" s="441">
        <f>TBL_SoR_Decs14[[#This Row],[Rate]]*TBL_SoR_Decs14[[#This Row],[Multiplier]]</f>
        <v>11.7</v>
      </c>
      <c r="K405" s="438"/>
      <c r="L405" s="438"/>
      <c r="M405" s="438"/>
      <c r="N405" s="438"/>
    </row>
    <row r="406" spans="1:14" ht="15" customHeight="1">
      <c r="A406" s="376" t="s">
        <v>1682</v>
      </c>
      <c r="B406" s="366" t="s">
        <v>1512</v>
      </c>
      <c r="C406" s="366" t="s">
        <v>1679</v>
      </c>
      <c r="D406" s="366" t="s">
        <v>1082</v>
      </c>
      <c r="E406" s="366" t="s">
        <v>1080</v>
      </c>
      <c r="F406" s="366"/>
      <c r="G406" s="368" t="s">
        <v>871</v>
      </c>
      <c r="H406" s="500">
        <v>11.7</v>
      </c>
      <c r="I406" s="406">
        <v>1</v>
      </c>
      <c r="J406" s="441">
        <f>TBL_SoR_Decs14[[#This Row],[Rate]]*TBL_SoR_Decs14[[#This Row],[Multiplier]]</f>
        <v>11.7</v>
      </c>
      <c r="K406" s="438"/>
      <c r="L406" s="438"/>
      <c r="M406" s="438"/>
      <c r="N406" s="438"/>
    </row>
    <row r="407" spans="1:14" ht="15" customHeight="1">
      <c r="A407" s="376" t="s">
        <v>1683</v>
      </c>
      <c r="B407" s="366" t="s">
        <v>1512</v>
      </c>
      <c r="C407" s="366" t="s">
        <v>1679</v>
      </c>
      <c r="D407" s="366" t="s">
        <v>1082</v>
      </c>
      <c r="E407" s="366" t="s">
        <v>1084</v>
      </c>
      <c r="F407" s="366"/>
      <c r="G407" s="368" t="s">
        <v>871</v>
      </c>
      <c r="H407" s="500">
        <v>9.89</v>
      </c>
      <c r="I407" s="406">
        <v>1</v>
      </c>
      <c r="J407" s="441">
        <f>TBL_SoR_Decs14[[#This Row],[Rate]]*TBL_SoR_Decs14[[#This Row],[Multiplier]]</f>
        <v>9.89</v>
      </c>
      <c r="K407" s="438"/>
      <c r="L407" s="438"/>
      <c r="M407" s="438"/>
      <c r="N407" s="438"/>
    </row>
    <row r="408" spans="1:14" ht="45" customHeight="1">
      <c r="A408" s="376" t="s">
        <v>1684</v>
      </c>
      <c r="B408" s="376" t="s">
        <v>1512</v>
      </c>
      <c r="C408" s="376" t="s">
        <v>1685</v>
      </c>
      <c r="D408" s="376" t="s">
        <v>823</v>
      </c>
      <c r="E408" s="376" t="s">
        <v>1080</v>
      </c>
      <c r="F408" s="443" t="s">
        <v>1686</v>
      </c>
      <c r="G408" s="378" t="s">
        <v>8</v>
      </c>
      <c r="H408" s="500">
        <v>24.48</v>
      </c>
      <c r="I408" s="406">
        <v>1</v>
      </c>
      <c r="J408" s="441">
        <f>TBL_SoR_Decs14[[#This Row],[Rate]]*TBL_SoR_Decs14[[#This Row],[Multiplier]]</f>
        <v>24.48</v>
      </c>
      <c r="K408" s="438"/>
      <c r="L408" s="438"/>
      <c r="M408" s="438"/>
      <c r="N408" s="438"/>
    </row>
    <row r="409" spans="1:14" ht="45" customHeight="1">
      <c r="A409" s="376" t="s">
        <v>1687</v>
      </c>
      <c r="B409" s="376" t="s">
        <v>1512</v>
      </c>
      <c r="C409" s="376" t="s">
        <v>1685</v>
      </c>
      <c r="D409" s="376" t="s">
        <v>1161</v>
      </c>
      <c r="E409" s="376" t="s">
        <v>1080</v>
      </c>
      <c r="F409" s="443" t="s">
        <v>1686</v>
      </c>
      <c r="G409" s="378" t="s">
        <v>8</v>
      </c>
      <c r="H409" s="500">
        <v>23.04</v>
      </c>
      <c r="I409" s="406">
        <v>1</v>
      </c>
      <c r="J409" s="441">
        <f>TBL_SoR_Decs14[[#This Row],[Rate]]*TBL_SoR_Decs14[[#This Row],[Multiplier]]</f>
        <v>23.04</v>
      </c>
      <c r="K409" s="438"/>
      <c r="L409" s="438"/>
      <c r="M409" s="438"/>
      <c r="N409" s="438"/>
    </row>
    <row r="410" spans="1:14" ht="45" customHeight="1">
      <c r="A410" s="376" t="s">
        <v>1688</v>
      </c>
      <c r="B410" s="376" t="s">
        <v>1512</v>
      </c>
      <c r="C410" s="376" t="s">
        <v>1685</v>
      </c>
      <c r="D410" s="376" t="s">
        <v>1284</v>
      </c>
      <c r="E410" s="376" t="s">
        <v>1080</v>
      </c>
      <c r="F410" s="443" t="s">
        <v>1686</v>
      </c>
      <c r="G410" s="378" t="s">
        <v>8</v>
      </c>
      <c r="H410" s="500">
        <v>23.04</v>
      </c>
      <c r="I410" s="406">
        <v>1</v>
      </c>
      <c r="J410" s="441">
        <f>TBL_SoR_Decs14[[#This Row],[Rate]]*TBL_SoR_Decs14[[#This Row],[Multiplier]]</f>
        <v>23.04</v>
      </c>
      <c r="K410" s="438"/>
      <c r="L410" s="438"/>
      <c r="M410" s="438"/>
      <c r="N410" s="438"/>
    </row>
    <row r="411" spans="1:14" ht="45" customHeight="1">
      <c r="A411" s="376" t="s">
        <v>1689</v>
      </c>
      <c r="B411" s="376" t="s">
        <v>1512</v>
      </c>
      <c r="C411" s="376" t="s">
        <v>1685</v>
      </c>
      <c r="D411" s="376" t="s">
        <v>1288</v>
      </c>
      <c r="E411" s="376" t="s">
        <v>1080</v>
      </c>
      <c r="F411" s="443" t="s">
        <v>1686</v>
      </c>
      <c r="G411" s="378" t="s">
        <v>8</v>
      </c>
      <c r="H411" s="500">
        <v>24.48</v>
      </c>
      <c r="I411" s="406">
        <v>1</v>
      </c>
      <c r="J411" s="441">
        <f>TBL_SoR_Decs14[[#This Row],[Rate]]*TBL_SoR_Decs14[[#This Row],[Multiplier]]</f>
        <v>24.48</v>
      </c>
      <c r="K411" s="438"/>
      <c r="L411" s="438"/>
      <c r="M411" s="438"/>
      <c r="N411" s="438"/>
    </row>
    <row r="412" spans="1:14" ht="45" customHeight="1">
      <c r="A412" s="376" t="s">
        <v>1690</v>
      </c>
      <c r="B412" s="376" t="s">
        <v>1512</v>
      </c>
      <c r="C412" s="376" t="s">
        <v>1685</v>
      </c>
      <c r="D412" s="376" t="s">
        <v>1293</v>
      </c>
      <c r="E412" s="376" t="s">
        <v>1080</v>
      </c>
      <c r="F412" s="443" t="s">
        <v>1686</v>
      </c>
      <c r="G412" s="378" t="s">
        <v>8</v>
      </c>
      <c r="H412" s="500">
        <v>23.04</v>
      </c>
      <c r="I412" s="406">
        <v>1</v>
      </c>
      <c r="J412" s="441">
        <f>TBL_SoR_Decs14[[#This Row],[Rate]]*TBL_SoR_Decs14[[#This Row],[Multiplier]]</f>
        <v>23.04</v>
      </c>
      <c r="K412" s="438"/>
      <c r="L412" s="438"/>
      <c r="M412" s="438"/>
      <c r="N412" s="438"/>
    </row>
    <row r="413" spans="1:14" ht="45" customHeight="1">
      <c r="A413" s="376" t="s">
        <v>1691</v>
      </c>
      <c r="B413" s="376" t="s">
        <v>1512</v>
      </c>
      <c r="C413" s="376" t="s">
        <v>1685</v>
      </c>
      <c r="D413" s="376" t="s">
        <v>1151</v>
      </c>
      <c r="E413" s="376" t="s">
        <v>1080</v>
      </c>
      <c r="F413" s="443" t="s">
        <v>1686</v>
      </c>
      <c r="G413" s="378" t="s">
        <v>8</v>
      </c>
      <c r="H413" s="500">
        <v>23.04</v>
      </c>
      <c r="I413" s="406">
        <v>1</v>
      </c>
      <c r="J413" s="441">
        <f>TBL_SoR_Decs14[[#This Row],[Rate]]*TBL_SoR_Decs14[[#This Row],[Multiplier]]</f>
        <v>23.04</v>
      </c>
      <c r="K413" s="438"/>
      <c r="L413" s="438"/>
      <c r="M413" s="438"/>
      <c r="N413" s="438"/>
    </row>
    <row r="414" spans="1:14" ht="45" customHeight="1">
      <c r="A414" s="376" t="s">
        <v>1692</v>
      </c>
      <c r="B414" s="376" t="s">
        <v>1512</v>
      </c>
      <c r="C414" s="376" t="s">
        <v>1685</v>
      </c>
      <c r="D414" s="376" t="s">
        <v>1163</v>
      </c>
      <c r="E414" s="376" t="s">
        <v>1080</v>
      </c>
      <c r="F414" s="443" t="s">
        <v>1686</v>
      </c>
      <c r="G414" s="378" t="s">
        <v>8</v>
      </c>
      <c r="H414" s="500">
        <v>23.04</v>
      </c>
      <c r="I414" s="406">
        <v>1</v>
      </c>
      <c r="J414" s="441">
        <f>TBL_SoR_Decs14[[#This Row],[Rate]]*TBL_SoR_Decs14[[#This Row],[Multiplier]]</f>
        <v>23.04</v>
      </c>
      <c r="K414" s="438"/>
      <c r="L414" s="438"/>
      <c r="M414" s="438"/>
      <c r="N414" s="438"/>
    </row>
    <row r="415" spans="1:14" ht="15" customHeight="1">
      <c r="A415" s="376" t="s">
        <v>1693</v>
      </c>
      <c r="B415" s="367" t="s">
        <v>1512</v>
      </c>
      <c r="C415" s="366" t="s">
        <v>1694</v>
      </c>
      <c r="D415" s="366" t="s">
        <v>1087</v>
      </c>
      <c r="E415" s="366" t="s">
        <v>1080</v>
      </c>
      <c r="F415" s="366"/>
      <c r="G415" s="368" t="s">
        <v>871</v>
      </c>
      <c r="H415" s="500">
        <v>9.01</v>
      </c>
      <c r="I415" s="406">
        <v>1</v>
      </c>
      <c r="J415" s="441">
        <f>TBL_SoR_Decs14[[#This Row],[Rate]]*TBL_SoR_Decs14[[#This Row],[Multiplier]]</f>
        <v>9.01</v>
      </c>
      <c r="K415" s="438"/>
      <c r="L415" s="438"/>
      <c r="M415" s="438"/>
      <c r="N415" s="438"/>
    </row>
    <row r="416" spans="1:14" ht="30" customHeight="1">
      <c r="A416" s="376" t="s">
        <v>1695</v>
      </c>
      <c r="B416" s="366" t="s">
        <v>1512</v>
      </c>
      <c r="C416" s="366" t="s">
        <v>1696</v>
      </c>
      <c r="D416" s="366" t="s">
        <v>1663</v>
      </c>
      <c r="E416" s="366" t="s">
        <v>1080</v>
      </c>
      <c r="F416" s="366"/>
      <c r="G416" s="368" t="s">
        <v>871</v>
      </c>
      <c r="H416" s="500">
        <v>11.7</v>
      </c>
      <c r="I416" s="406">
        <v>1</v>
      </c>
      <c r="J416" s="441">
        <f>TBL_SoR_Decs14[[#This Row],[Rate]]*TBL_SoR_Decs14[[#This Row],[Multiplier]]</f>
        <v>11.7</v>
      </c>
      <c r="K416" s="438"/>
      <c r="L416" s="438"/>
      <c r="M416" s="438"/>
      <c r="N416" s="438"/>
    </row>
    <row r="417" spans="1:14" ht="30" customHeight="1">
      <c r="A417" s="376" t="s">
        <v>1697</v>
      </c>
      <c r="B417" s="366" t="s">
        <v>1512</v>
      </c>
      <c r="C417" s="366" t="s">
        <v>1696</v>
      </c>
      <c r="D417" s="366" t="s">
        <v>1087</v>
      </c>
      <c r="E417" s="366" t="s">
        <v>1080</v>
      </c>
      <c r="F417" s="366"/>
      <c r="G417" s="368" t="s">
        <v>871</v>
      </c>
      <c r="H417" s="500">
        <v>11.7</v>
      </c>
      <c r="I417" s="406">
        <v>1</v>
      </c>
      <c r="J417" s="441">
        <f>TBL_SoR_Decs14[[#This Row],[Rate]]*TBL_SoR_Decs14[[#This Row],[Multiplier]]</f>
        <v>11.7</v>
      </c>
      <c r="K417" s="438"/>
      <c r="L417" s="438"/>
      <c r="M417" s="438"/>
      <c r="N417" s="438"/>
    </row>
    <row r="418" spans="1:14" ht="30" customHeight="1">
      <c r="A418" s="376" t="s">
        <v>1698</v>
      </c>
      <c r="B418" s="366" t="s">
        <v>1512</v>
      </c>
      <c r="C418" s="366" t="s">
        <v>1696</v>
      </c>
      <c r="D418" s="366" t="s">
        <v>1101</v>
      </c>
      <c r="E418" s="366" t="s">
        <v>1080</v>
      </c>
      <c r="F418" s="366"/>
      <c r="G418" s="368" t="s">
        <v>871</v>
      </c>
      <c r="H418" s="500">
        <v>11.7</v>
      </c>
      <c r="I418" s="406">
        <v>1</v>
      </c>
      <c r="J418" s="441">
        <f>TBL_SoR_Decs14[[#This Row],[Rate]]*TBL_SoR_Decs14[[#This Row],[Multiplier]]</f>
        <v>11.7</v>
      </c>
      <c r="K418" s="438"/>
      <c r="L418" s="438"/>
      <c r="M418" s="438"/>
      <c r="N418" s="438"/>
    </row>
    <row r="419" spans="1:14" ht="30" customHeight="1">
      <c r="A419" s="376" t="s">
        <v>1699</v>
      </c>
      <c r="B419" s="366" t="s">
        <v>1512</v>
      </c>
      <c r="C419" s="366" t="s">
        <v>1696</v>
      </c>
      <c r="D419" s="366" t="s">
        <v>1473</v>
      </c>
      <c r="E419" s="366" t="s">
        <v>1080</v>
      </c>
      <c r="F419" s="366"/>
      <c r="G419" s="368" t="s">
        <v>871</v>
      </c>
      <c r="H419" s="500">
        <v>22.83</v>
      </c>
      <c r="I419" s="406">
        <v>1</v>
      </c>
      <c r="J419" s="441">
        <f>TBL_SoR_Decs14[[#This Row],[Rate]]*TBL_SoR_Decs14[[#This Row],[Multiplier]]</f>
        <v>22.83</v>
      </c>
      <c r="K419" s="438"/>
      <c r="L419" s="438"/>
      <c r="M419" s="438"/>
      <c r="N419" s="438"/>
    </row>
    <row r="420" spans="1:14" ht="30" customHeight="1">
      <c r="A420" s="376" t="s">
        <v>1700</v>
      </c>
      <c r="B420" s="366" t="s">
        <v>1512</v>
      </c>
      <c r="C420" s="366" t="s">
        <v>1696</v>
      </c>
      <c r="D420" s="366" t="s">
        <v>1082</v>
      </c>
      <c r="E420" s="366" t="s">
        <v>1080</v>
      </c>
      <c r="F420" s="366"/>
      <c r="G420" s="368" t="s">
        <v>871</v>
      </c>
      <c r="H420" s="500">
        <v>9.89</v>
      </c>
      <c r="I420" s="406">
        <v>1</v>
      </c>
      <c r="J420" s="441">
        <f>TBL_SoR_Decs14[[#This Row],[Rate]]*TBL_SoR_Decs14[[#This Row],[Multiplier]]</f>
        <v>9.89</v>
      </c>
      <c r="K420" s="438"/>
      <c r="L420" s="438"/>
      <c r="M420" s="438"/>
      <c r="N420" s="438"/>
    </row>
    <row r="421" spans="1:14" ht="30" customHeight="1">
      <c r="A421" s="376" t="s">
        <v>1701</v>
      </c>
      <c r="B421" s="366" t="s">
        <v>1512</v>
      </c>
      <c r="C421" s="366" t="s">
        <v>1696</v>
      </c>
      <c r="D421" s="366" t="s">
        <v>1082</v>
      </c>
      <c r="E421" s="366" t="s">
        <v>1084</v>
      </c>
      <c r="F421" s="366"/>
      <c r="G421" s="368" t="s">
        <v>871</v>
      </c>
      <c r="H421" s="500">
        <v>11.7</v>
      </c>
      <c r="I421" s="406">
        <v>1</v>
      </c>
      <c r="J421" s="441">
        <f>TBL_SoR_Decs14[[#This Row],[Rate]]*TBL_SoR_Decs14[[#This Row],[Multiplier]]</f>
        <v>11.7</v>
      </c>
      <c r="K421" s="438"/>
      <c r="L421" s="438"/>
      <c r="M421" s="438"/>
      <c r="N421" s="438"/>
    </row>
    <row r="422" spans="1:14" ht="30" customHeight="1">
      <c r="A422" s="376" t="s">
        <v>1701</v>
      </c>
      <c r="B422" s="366" t="s">
        <v>1512</v>
      </c>
      <c r="C422" s="366" t="s">
        <v>2187</v>
      </c>
      <c r="D422" s="366" t="s">
        <v>1079</v>
      </c>
      <c r="E422" s="366" t="s">
        <v>1080</v>
      </c>
      <c r="F422" s="366"/>
      <c r="G422" s="368" t="s">
        <v>8</v>
      </c>
      <c r="H422" s="500">
        <v>54</v>
      </c>
      <c r="I422" s="406">
        <v>1</v>
      </c>
      <c r="J422" s="441">
        <f>TBL_SoR_Decs14[[#This Row],[Rate]]*TBL_SoR_Decs14[[#This Row],[Multiplier]]</f>
        <v>54</v>
      </c>
      <c r="K422" s="438"/>
      <c r="L422" s="438"/>
      <c r="M422" s="438"/>
      <c r="N422" s="438"/>
    </row>
    <row r="423" spans="1:14" ht="13" thickBot="1">
      <c r="A423" s="438"/>
      <c r="B423" s="438"/>
      <c r="C423" s="438"/>
      <c r="D423" s="438"/>
      <c r="E423" s="438"/>
      <c r="F423" s="438"/>
      <c r="G423" s="438"/>
      <c r="I423" s="438"/>
      <c r="J423" s="438"/>
      <c r="K423" s="438"/>
      <c r="L423" s="438"/>
      <c r="M423" s="438"/>
      <c r="N423" s="438"/>
    </row>
    <row r="424" spans="1:14" s="440" customFormat="1" ht="30" customHeight="1" thickBot="1">
      <c r="A424" s="439"/>
      <c r="B424" s="439"/>
      <c r="C424" s="439"/>
      <c r="D424" s="439"/>
      <c r="E424" s="439"/>
      <c r="H424" s="407"/>
      <c r="I424" s="444" t="s">
        <v>504</v>
      </c>
      <c r="J424" s="379">
        <f>SUM(J6:J423)</f>
        <v>40374.769999999939</v>
      </c>
      <c r="K424" s="439"/>
      <c r="L424" s="439"/>
      <c r="M424" s="439"/>
      <c r="N424" s="439"/>
    </row>
  </sheetData>
  <sheetProtection autoFilter="0"/>
  <protectedRanges>
    <protectedRange sqref="H6:H422" name="Data"/>
  </protectedRanges>
  <mergeCells count="1">
    <mergeCell ref="A3:H3"/>
  </mergeCells>
  <conditionalFormatting sqref="H298:H305 H129:H173 H263:H268 H270:H274 H276:H296 H175:H261 H307:H330 H334:H422 H6:H127">
    <cfRule type="expression" dxfId="301" priority="20">
      <formula>INDIRECT("I"&amp;ROW())="done"</formula>
    </cfRule>
    <cfRule type="expression" dxfId="300" priority="21">
      <formula>INDIRECT("I"&amp;ROW())="Add"</formula>
    </cfRule>
  </conditionalFormatting>
  <conditionalFormatting sqref="H297">
    <cfRule type="expression" dxfId="299" priority="18">
      <formula>INDIRECT("I"&amp;ROW())="done"</formula>
    </cfRule>
    <cfRule type="expression" dxfId="298" priority="19">
      <formula>INDIRECT("I"&amp;ROW())="Add"</formula>
    </cfRule>
  </conditionalFormatting>
  <conditionalFormatting sqref="H174">
    <cfRule type="expression" dxfId="297" priority="16">
      <formula>INDIRECT("I"&amp;ROW())="done"</formula>
    </cfRule>
    <cfRule type="expression" dxfId="296" priority="17">
      <formula>INDIRECT("I"&amp;ROW())="Add"</formula>
    </cfRule>
  </conditionalFormatting>
  <conditionalFormatting sqref="H128">
    <cfRule type="expression" dxfId="295" priority="14">
      <formula>INDIRECT("I"&amp;ROW())="done"</formula>
    </cfRule>
    <cfRule type="expression" dxfId="294" priority="15">
      <formula>INDIRECT("I"&amp;ROW())="Add"</formula>
    </cfRule>
  </conditionalFormatting>
  <conditionalFormatting sqref="H262">
    <cfRule type="expression" dxfId="293" priority="12">
      <formula>INDIRECT("I"&amp;ROW())="done"</formula>
    </cfRule>
    <cfRule type="expression" dxfId="292" priority="13">
      <formula>INDIRECT("I"&amp;ROW())="Add"</formula>
    </cfRule>
  </conditionalFormatting>
  <conditionalFormatting sqref="H269">
    <cfRule type="expression" dxfId="291" priority="10">
      <formula>INDIRECT("I"&amp;ROW())="done"</formula>
    </cfRule>
    <cfRule type="expression" dxfId="290" priority="11">
      <formula>INDIRECT("I"&amp;ROW())="Add"</formula>
    </cfRule>
  </conditionalFormatting>
  <conditionalFormatting sqref="H275">
    <cfRule type="expression" dxfId="289" priority="8">
      <formula>INDIRECT("I"&amp;ROW())="done"</formula>
    </cfRule>
    <cfRule type="expression" dxfId="288" priority="9">
      <formula>INDIRECT("I"&amp;ROW())="Add"</formula>
    </cfRule>
  </conditionalFormatting>
  <conditionalFormatting sqref="H306">
    <cfRule type="expression" dxfId="287" priority="6">
      <formula>INDIRECT("I"&amp;ROW())="done"</formula>
    </cfRule>
    <cfRule type="expression" dxfId="286" priority="7">
      <formula>INDIRECT("I"&amp;ROW())="Add"</formula>
    </cfRule>
  </conditionalFormatting>
  <conditionalFormatting sqref="H331:H333">
    <cfRule type="expression" dxfId="285" priority="4">
      <formula>INDIRECT("I"&amp;ROW())="done"</formula>
    </cfRule>
    <cfRule type="expression" dxfId="284" priority="5">
      <formula>INDIRECT("I"&amp;ROW())="Add"</formula>
    </cfRule>
  </conditionalFormatting>
  <conditionalFormatting sqref="J5">
    <cfRule type="expression" dxfId="283" priority="3">
      <formula>INDIRECT("K"&amp;ROW())="Add"</formula>
    </cfRule>
  </conditionalFormatting>
  <conditionalFormatting sqref="I5">
    <cfRule type="expression" dxfId="282" priority="1">
      <formula>INDIRECT("K"&amp;ROW())="done"</formula>
    </cfRule>
    <cfRule type="expression" dxfId="281" priority="2">
      <formula>INDIRECT("K"&amp;ROW())="add"</formula>
    </cfRule>
  </conditionalFormatting>
  <dataValidations count="1">
    <dataValidation type="decimal" operator="greaterThan" allowBlank="1" showInputMessage="1" showErrorMessage="1" sqref="H6:H422" xr:uid="{00000000-0002-0000-1500-000000000000}">
      <formula1>0</formula1>
    </dataValidation>
  </dataValidations>
  <pageMargins left="0.70866141732283472" right="0.70866141732283472" top="0.35433070866141736" bottom="0.74803149606299213" header="0.11811023622047245" footer="0.31496062992125984"/>
  <pageSetup paperSize="8" orientation="portrait" r:id="rId1"/>
  <headerFooter>
    <oddHeader>&amp;L&amp;"Arial,Regular"&amp;8&amp;K00-048Faithorn Farrell Timms LLP&amp;R&amp;"Arial,Regular"&amp;8&amp;K00-048Document 3 - Tender Submission</oddHeader>
    <oddFooter>&amp;L&amp;"Arial,Regular"&amp;8&amp;K00-049Part 5&amp;R&amp;"Arial,Regular"&amp;8&amp;K00-049Page &amp;P</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250"/>
  <sheetViews>
    <sheetView showGridLines="0" zoomScaleNormal="100" workbookViewId="0">
      <pane ySplit="13" topLeftCell="A14" activePane="bottomLeft" state="frozen"/>
      <selection pane="bottomLeft"/>
    </sheetView>
  </sheetViews>
  <sheetFormatPr defaultColWidth="10.26953125" defaultRowHeight="12.5"/>
  <cols>
    <col min="1" max="1" width="6.7265625" style="455" customWidth="1"/>
    <col min="2" max="4" width="9.81640625" style="434" customWidth="1"/>
    <col min="5" max="5" width="41.54296875" style="434" customWidth="1"/>
    <col min="6" max="6" width="11.81640625" style="434" customWidth="1"/>
    <col min="7" max="7" width="14.7265625" style="434" customWidth="1"/>
    <col min="8" max="8" width="41.54296875" style="434" customWidth="1"/>
    <col min="9" max="9" width="13" style="456" bestFit="1" customWidth="1"/>
    <col min="10" max="10" width="19.54296875" style="434" customWidth="1"/>
    <col min="11" max="11" width="12.26953125" style="456" customWidth="1"/>
    <col min="12" max="12" width="19.54296875" style="434" customWidth="1"/>
    <col min="13" max="16384" width="10.26953125" style="434"/>
  </cols>
  <sheetData>
    <row r="1" spans="1:16" s="436" customFormat="1" ht="18">
      <c r="A1" s="445"/>
      <c r="B1" s="433" t="s">
        <v>1702</v>
      </c>
      <c r="C1" s="433"/>
      <c r="D1" s="446"/>
      <c r="E1" s="446"/>
      <c r="F1" s="446"/>
      <c r="G1" s="446"/>
      <c r="H1" s="446"/>
      <c r="I1" s="447"/>
      <c r="J1" s="446"/>
      <c r="K1" s="447"/>
      <c r="L1" s="446"/>
    </row>
    <row r="2" spans="1:16" s="436" customFormat="1" ht="10">
      <c r="A2" s="445"/>
      <c r="B2" s="445"/>
      <c r="C2" s="445"/>
      <c r="D2" s="448"/>
      <c r="E2" s="446"/>
      <c r="F2" s="446"/>
      <c r="G2" s="446"/>
      <c r="H2" s="446"/>
      <c r="I2" s="447"/>
      <c r="J2" s="446"/>
      <c r="K2" s="447"/>
      <c r="L2" s="446"/>
    </row>
    <row r="3" spans="1:16" ht="9" customHeight="1">
      <c r="A3" s="449"/>
      <c r="B3" s="438"/>
      <c r="C3" s="438"/>
      <c r="D3" s="438"/>
      <c r="E3" s="438"/>
      <c r="F3" s="438"/>
      <c r="G3" s="438"/>
      <c r="H3" s="438"/>
      <c r="I3" s="450"/>
      <c r="J3" s="438"/>
      <c r="K3" s="450"/>
      <c r="L3" s="438"/>
    </row>
    <row r="4" spans="1:16" ht="26.25" customHeight="1">
      <c r="A4" s="666" t="s">
        <v>1703</v>
      </c>
      <c r="B4" s="667"/>
      <c r="C4" s="667"/>
      <c r="D4" s="667"/>
      <c r="E4" s="667"/>
      <c r="F4" s="667"/>
      <c r="G4" s="667"/>
      <c r="H4" s="667"/>
      <c r="I4" s="667"/>
      <c r="J4" s="667"/>
      <c r="K4" s="667"/>
      <c r="L4" s="667"/>
      <c r="M4" s="437"/>
      <c r="N4" s="438"/>
      <c r="O4" s="438"/>
      <c r="P4" s="438"/>
    </row>
    <row r="5" spans="1:16" ht="8.25" customHeight="1">
      <c r="A5" s="451"/>
      <c r="B5" s="411"/>
      <c r="C5" s="411"/>
      <c r="D5" s="411"/>
      <c r="E5" s="411"/>
      <c r="F5" s="411"/>
      <c r="G5" s="411"/>
      <c r="H5" s="411"/>
      <c r="I5" s="380"/>
      <c r="J5" s="411"/>
      <c r="K5" s="380"/>
      <c r="L5" s="438"/>
      <c r="M5" s="438"/>
      <c r="N5" s="438"/>
      <c r="O5" s="438"/>
      <c r="P5" s="438"/>
    </row>
    <row r="6" spans="1:16">
      <c r="A6" s="381" t="s">
        <v>1704</v>
      </c>
      <c r="B6" s="438"/>
      <c r="C6" s="438"/>
      <c r="D6" s="438"/>
      <c r="E6" s="410"/>
      <c r="F6" s="410"/>
      <c r="G6" s="410"/>
      <c r="H6" s="410"/>
      <c r="I6" s="382"/>
      <c r="J6" s="410"/>
      <c r="K6" s="382"/>
      <c r="L6" s="438"/>
      <c r="M6" s="438"/>
      <c r="N6" s="438"/>
      <c r="O6" s="438"/>
      <c r="P6" s="438"/>
    </row>
    <row r="7" spans="1:16" ht="17.25" customHeight="1">
      <c r="A7" s="452" t="s">
        <v>649</v>
      </c>
      <c r="B7" s="453" t="s">
        <v>1705</v>
      </c>
      <c r="C7" s="453"/>
      <c r="D7" s="438"/>
      <c r="E7" s="410"/>
      <c r="F7" s="410"/>
      <c r="G7" s="410"/>
      <c r="H7" s="410"/>
      <c r="I7" s="382"/>
      <c r="J7" s="410"/>
      <c r="K7" s="382"/>
      <c r="L7" s="438"/>
      <c r="M7" s="438"/>
      <c r="N7" s="438"/>
      <c r="O7" s="438"/>
      <c r="P7" s="438"/>
    </row>
    <row r="8" spans="1:16" ht="17.25" customHeight="1">
      <c r="A8" s="452" t="s">
        <v>651</v>
      </c>
      <c r="B8" s="666" t="s">
        <v>1706</v>
      </c>
      <c r="C8" s="666"/>
      <c r="D8" s="666"/>
      <c r="E8" s="668"/>
      <c r="F8" s="668"/>
      <c r="G8" s="668"/>
      <c r="H8" s="668"/>
      <c r="I8" s="382"/>
      <c r="J8" s="382"/>
      <c r="K8" s="382"/>
      <c r="L8" s="438"/>
      <c r="M8" s="438"/>
      <c r="N8" s="438"/>
      <c r="O8" s="438"/>
      <c r="P8" s="438"/>
    </row>
    <row r="9" spans="1:16" ht="18.75" customHeight="1">
      <c r="A9" s="452" t="s">
        <v>653</v>
      </c>
      <c r="B9" s="666" t="s">
        <v>1707</v>
      </c>
      <c r="C9" s="666"/>
      <c r="D9" s="666"/>
      <c r="E9" s="668"/>
      <c r="F9" s="668"/>
      <c r="G9" s="668"/>
      <c r="H9" s="668"/>
      <c r="I9" s="382"/>
      <c r="J9" s="382"/>
      <c r="K9" s="382"/>
      <c r="L9" s="438"/>
      <c r="M9" s="438"/>
      <c r="N9" s="438"/>
      <c r="O9" s="438"/>
      <c r="P9" s="438"/>
    </row>
    <row r="10" spans="1:16" ht="18" customHeight="1">
      <c r="A10" s="452" t="s">
        <v>654</v>
      </c>
      <c r="B10" s="666" t="s">
        <v>1708</v>
      </c>
      <c r="C10" s="666"/>
      <c r="D10" s="666"/>
      <c r="E10" s="668"/>
      <c r="F10" s="668"/>
      <c r="G10" s="668"/>
      <c r="H10" s="668"/>
      <c r="I10" s="668"/>
      <c r="J10" s="382"/>
      <c r="K10" s="382"/>
      <c r="L10" s="438"/>
      <c r="M10" s="438"/>
      <c r="N10" s="438"/>
      <c r="O10" s="438"/>
      <c r="P10" s="438"/>
    </row>
    <row r="11" spans="1:16">
      <c r="A11" s="452" t="s">
        <v>655</v>
      </c>
      <c r="B11" s="666" t="s">
        <v>1709</v>
      </c>
      <c r="C11" s="666"/>
      <c r="D11" s="666"/>
      <c r="E11" s="666"/>
      <c r="F11" s="666"/>
      <c r="G11" s="666"/>
      <c r="H11" s="666"/>
      <c r="I11" s="666"/>
      <c r="J11" s="666"/>
      <c r="K11" s="382"/>
      <c r="L11" s="438"/>
      <c r="M11" s="438"/>
      <c r="N11" s="438"/>
      <c r="O11" s="438"/>
      <c r="P11" s="438"/>
    </row>
    <row r="12" spans="1:16">
      <c r="A12" s="451"/>
      <c r="B12" s="438"/>
      <c r="C12" s="438"/>
      <c r="D12" s="438"/>
      <c r="E12" s="438"/>
      <c r="F12" s="438"/>
      <c r="G12" s="438"/>
      <c r="H12" s="438"/>
      <c r="I12" s="450"/>
      <c r="J12" s="438"/>
      <c r="K12" s="450"/>
      <c r="L12" s="438"/>
      <c r="M12" s="438"/>
      <c r="N12" s="438"/>
      <c r="O12" s="438"/>
      <c r="P12" s="438"/>
    </row>
    <row r="13" spans="1:16" ht="30" customHeight="1">
      <c r="A13" s="383" t="s">
        <v>298</v>
      </c>
      <c r="B13" s="384" t="s">
        <v>1710</v>
      </c>
      <c r="C13" s="384" t="s">
        <v>1711</v>
      </c>
      <c r="D13" s="384" t="s">
        <v>180</v>
      </c>
      <c r="E13" s="384" t="s">
        <v>1072</v>
      </c>
      <c r="F13" s="384" t="s">
        <v>1073</v>
      </c>
      <c r="G13" s="384" t="s">
        <v>1074</v>
      </c>
      <c r="H13" s="384" t="s">
        <v>1075</v>
      </c>
      <c r="I13" s="385" t="s">
        <v>173</v>
      </c>
      <c r="J13" s="386" t="s">
        <v>2</v>
      </c>
      <c r="K13" s="387" t="s">
        <v>2186</v>
      </c>
      <c r="L13" s="386" t="s">
        <v>3</v>
      </c>
      <c r="M13" s="438"/>
      <c r="N13" s="438"/>
      <c r="O13" s="438"/>
      <c r="P13" s="438"/>
    </row>
    <row r="14" spans="1:16" s="438" customFormat="1" ht="30" customHeight="1">
      <c r="A14" s="388" t="s">
        <v>1712</v>
      </c>
      <c r="B14" s="388" t="s">
        <v>1077</v>
      </c>
      <c r="C14" s="388" t="s">
        <v>1713</v>
      </c>
      <c r="D14" s="388" t="s">
        <v>207</v>
      </c>
      <c r="E14" s="388" t="s">
        <v>1714</v>
      </c>
      <c r="F14" s="388" t="s">
        <v>1715</v>
      </c>
      <c r="G14" s="388" t="s">
        <v>1716</v>
      </c>
      <c r="H14" s="443" t="s">
        <v>1717</v>
      </c>
      <c r="I14" s="389" t="s">
        <v>896</v>
      </c>
      <c r="J14" s="390">
        <v>288.5</v>
      </c>
      <c r="K14" s="391">
        <v>1</v>
      </c>
      <c r="L14" s="392">
        <f>SUM(TBL_SoR_Replace[[#This Row],[Multiplier]]*TBL_SoR_Replace[[#This Row],[Rate]])</f>
        <v>288.5</v>
      </c>
    </row>
    <row r="15" spans="1:16" s="438" customFormat="1" ht="30" customHeight="1">
      <c r="A15" s="388" t="s">
        <v>1718</v>
      </c>
      <c r="B15" s="388" t="s">
        <v>1077</v>
      </c>
      <c r="C15" s="388" t="s">
        <v>1713</v>
      </c>
      <c r="D15" s="388" t="s">
        <v>207</v>
      </c>
      <c r="E15" s="388" t="s">
        <v>1714</v>
      </c>
      <c r="F15" s="388" t="s">
        <v>1715</v>
      </c>
      <c r="G15" s="388" t="s">
        <v>1716</v>
      </c>
      <c r="H15" s="443" t="s">
        <v>1719</v>
      </c>
      <c r="I15" s="389" t="s">
        <v>896</v>
      </c>
      <c r="J15" s="390">
        <v>314.5</v>
      </c>
      <c r="K15" s="391">
        <v>1</v>
      </c>
      <c r="L15" s="392">
        <f>SUM(TBL_SoR_Replace[[#This Row],[Multiplier]]*TBL_SoR_Replace[[#This Row],[Rate]])</f>
        <v>314.5</v>
      </c>
    </row>
    <row r="16" spans="1:16" s="438" customFormat="1" ht="30" customHeight="1">
      <c r="A16" s="388" t="s">
        <v>1720</v>
      </c>
      <c r="B16" s="388" t="s">
        <v>1077</v>
      </c>
      <c r="C16" s="388" t="s">
        <v>1713</v>
      </c>
      <c r="D16" s="388" t="s">
        <v>207</v>
      </c>
      <c r="E16" s="388" t="s">
        <v>1714</v>
      </c>
      <c r="F16" s="388" t="s">
        <v>1715</v>
      </c>
      <c r="G16" s="388" t="s">
        <v>1716</v>
      </c>
      <c r="H16" s="443" t="s">
        <v>1721</v>
      </c>
      <c r="I16" s="389" t="s">
        <v>896</v>
      </c>
      <c r="J16" s="390">
        <v>323.8</v>
      </c>
      <c r="K16" s="391">
        <v>1</v>
      </c>
      <c r="L16" s="392">
        <f>SUM(TBL_SoR_Replace[[#This Row],[Multiplier]]*TBL_SoR_Replace[[#This Row],[Rate]])</f>
        <v>323.8</v>
      </c>
    </row>
    <row r="17" spans="1:12" s="438" customFormat="1" ht="30" customHeight="1">
      <c r="A17" s="388" t="s">
        <v>1722</v>
      </c>
      <c r="B17" s="388" t="s">
        <v>1077</v>
      </c>
      <c r="C17" s="388" t="s">
        <v>1713</v>
      </c>
      <c r="D17" s="388" t="s">
        <v>207</v>
      </c>
      <c r="E17" s="388" t="s">
        <v>1714</v>
      </c>
      <c r="F17" s="388" t="s">
        <v>1715</v>
      </c>
      <c r="G17" s="388" t="s">
        <v>1716</v>
      </c>
      <c r="H17" s="443" t="s">
        <v>1723</v>
      </c>
      <c r="I17" s="389" t="s">
        <v>896</v>
      </c>
      <c r="J17" s="390">
        <v>338.66</v>
      </c>
      <c r="K17" s="391">
        <v>1</v>
      </c>
      <c r="L17" s="392">
        <f>SUM(TBL_SoR_Replace[[#This Row],[Multiplier]]*TBL_SoR_Replace[[#This Row],[Rate]])</f>
        <v>338.66</v>
      </c>
    </row>
    <row r="18" spans="1:12" s="438" customFormat="1" ht="30" customHeight="1">
      <c r="A18" s="388" t="s">
        <v>1724</v>
      </c>
      <c r="B18" s="388" t="s">
        <v>1077</v>
      </c>
      <c r="C18" s="388" t="s">
        <v>1713</v>
      </c>
      <c r="D18" s="388" t="s">
        <v>207</v>
      </c>
      <c r="E18" s="388" t="s">
        <v>1714</v>
      </c>
      <c r="F18" s="388" t="s">
        <v>1715</v>
      </c>
      <c r="G18" s="388" t="s">
        <v>1716</v>
      </c>
      <c r="H18" s="443" t="s">
        <v>1725</v>
      </c>
      <c r="I18" s="389" t="s">
        <v>896</v>
      </c>
      <c r="J18" s="390">
        <v>334.88</v>
      </c>
      <c r="K18" s="391">
        <v>1</v>
      </c>
      <c r="L18" s="392">
        <f>SUM(TBL_SoR_Replace[[#This Row],[Multiplier]]*TBL_SoR_Replace[[#This Row],[Rate]])</f>
        <v>334.88</v>
      </c>
    </row>
    <row r="19" spans="1:12" s="438" customFormat="1" ht="30" customHeight="1">
      <c r="A19" s="388" t="s">
        <v>1726</v>
      </c>
      <c r="B19" s="388" t="s">
        <v>1077</v>
      </c>
      <c r="C19" s="388" t="s">
        <v>1713</v>
      </c>
      <c r="D19" s="388" t="s">
        <v>207</v>
      </c>
      <c r="E19" s="388" t="s">
        <v>1714</v>
      </c>
      <c r="F19" s="388" t="s">
        <v>1715</v>
      </c>
      <c r="G19" s="388" t="s">
        <v>1716</v>
      </c>
      <c r="H19" s="443" t="s">
        <v>1727</v>
      </c>
      <c r="I19" s="389" t="s">
        <v>896</v>
      </c>
      <c r="J19" s="390">
        <v>384.39</v>
      </c>
      <c r="K19" s="391">
        <v>1</v>
      </c>
      <c r="L19" s="392">
        <f>SUM(TBL_SoR_Replace[[#This Row],[Multiplier]]*TBL_SoR_Replace[[#This Row],[Rate]])</f>
        <v>384.39</v>
      </c>
    </row>
    <row r="20" spans="1:12" s="438" customFormat="1" ht="30" customHeight="1">
      <c r="A20" s="388" t="s">
        <v>1728</v>
      </c>
      <c r="B20" s="388" t="s">
        <v>1077</v>
      </c>
      <c r="C20" s="388" t="s">
        <v>1713</v>
      </c>
      <c r="D20" s="388" t="s">
        <v>207</v>
      </c>
      <c r="E20" s="388" t="s">
        <v>1729</v>
      </c>
      <c r="F20" s="388" t="s">
        <v>1715</v>
      </c>
      <c r="G20" s="388" t="s">
        <v>1716</v>
      </c>
      <c r="H20" s="443" t="s">
        <v>1717</v>
      </c>
      <c r="I20" s="389" t="s">
        <v>896</v>
      </c>
      <c r="J20" s="390">
        <v>334.16</v>
      </c>
      <c r="K20" s="391">
        <v>1</v>
      </c>
      <c r="L20" s="392">
        <f>SUM(TBL_SoR_Replace[[#This Row],[Multiplier]]*TBL_SoR_Replace[[#This Row],[Rate]])</f>
        <v>334.16</v>
      </c>
    </row>
    <row r="21" spans="1:12" s="438" customFormat="1" ht="30" customHeight="1">
      <c r="A21" s="388" t="s">
        <v>1730</v>
      </c>
      <c r="B21" s="388" t="s">
        <v>1077</v>
      </c>
      <c r="C21" s="388" t="s">
        <v>1713</v>
      </c>
      <c r="D21" s="388" t="s">
        <v>207</v>
      </c>
      <c r="E21" s="388" t="s">
        <v>1729</v>
      </c>
      <c r="F21" s="388" t="s">
        <v>1715</v>
      </c>
      <c r="G21" s="388" t="s">
        <v>1716</v>
      </c>
      <c r="H21" s="443" t="s">
        <v>1719</v>
      </c>
      <c r="I21" s="389" t="s">
        <v>896</v>
      </c>
      <c r="J21" s="390">
        <v>401.18</v>
      </c>
      <c r="K21" s="391">
        <v>1</v>
      </c>
      <c r="L21" s="392">
        <f>SUM(TBL_SoR_Replace[[#This Row],[Multiplier]]*TBL_SoR_Replace[[#This Row],[Rate]])</f>
        <v>401.18</v>
      </c>
    </row>
    <row r="22" spans="1:12" s="438" customFormat="1" ht="30" customHeight="1">
      <c r="A22" s="388" t="s">
        <v>1731</v>
      </c>
      <c r="B22" s="388" t="s">
        <v>1077</v>
      </c>
      <c r="C22" s="388" t="s">
        <v>1713</v>
      </c>
      <c r="D22" s="388" t="s">
        <v>207</v>
      </c>
      <c r="E22" s="388" t="s">
        <v>1729</v>
      </c>
      <c r="F22" s="388" t="s">
        <v>1715</v>
      </c>
      <c r="G22" s="388" t="s">
        <v>1716</v>
      </c>
      <c r="H22" s="443" t="s">
        <v>1721</v>
      </c>
      <c r="I22" s="389" t="s">
        <v>896</v>
      </c>
      <c r="J22" s="390">
        <v>409.63</v>
      </c>
      <c r="K22" s="391">
        <v>1</v>
      </c>
      <c r="L22" s="392">
        <f>SUM(TBL_SoR_Replace[[#This Row],[Multiplier]]*TBL_SoR_Replace[[#This Row],[Rate]])</f>
        <v>409.63</v>
      </c>
    </row>
    <row r="23" spans="1:12" s="438" customFormat="1" ht="30" customHeight="1">
      <c r="A23" s="388" t="s">
        <v>1732</v>
      </c>
      <c r="B23" s="388" t="s">
        <v>1077</v>
      </c>
      <c r="C23" s="388" t="s">
        <v>1713</v>
      </c>
      <c r="D23" s="388" t="s">
        <v>207</v>
      </c>
      <c r="E23" s="388" t="s">
        <v>1729</v>
      </c>
      <c r="F23" s="388" t="s">
        <v>1715</v>
      </c>
      <c r="G23" s="388" t="s">
        <v>1716</v>
      </c>
      <c r="H23" s="443" t="s">
        <v>1723</v>
      </c>
      <c r="I23" s="389" t="s">
        <v>896</v>
      </c>
      <c r="J23" s="390">
        <v>423.9</v>
      </c>
      <c r="K23" s="391">
        <v>1</v>
      </c>
      <c r="L23" s="392">
        <f>SUM(TBL_SoR_Replace[[#This Row],[Multiplier]]*TBL_SoR_Replace[[#This Row],[Rate]])</f>
        <v>423.9</v>
      </c>
    </row>
    <row r="24" spans="1:12" s="438" customFormat="1" ht="30" customHeight="1">
      <c r="A24" s="388" t="s">
        <v>1733</v>
      </c>
      <c r="B24" s="388" t="s">
        <v>1077</v>
      </c>
      <c r="C24" s="388" t="s">
        <v>1713</v>
      </c>
      <c r="D24" s="388" t="s">
        <v>207</v>
      </c>
      <c r="E24" s="388" t="s">
        <v>1729</v>
      </c>
      <c r="F24" s="388" t="s">
        <v>1715</v>
      </c>
      <c r="G24" s="388" t="s">
        <v>1716</v>
      </c>
      <c r="H24" s="443" t="s">
        <v>1725</v>
      </c>
      <c r="I24" s="389" t="s">
        <v>896</v>
      </c>
      <c r="J24" s="390">
        <v>434.47</v>
      </c>
      <c r="K24" s="391">
        <v>1</v>
      </c>
      <c r="L24" s="392">
        <f>SUM(TBL_SoR_Replace[[#This Row],[Multiplier]]*TBL_SoR_Replace[[#This Row],[Rate]])</f>
        <v>434.47</v>
      </c>
    </row>
    <row r="25" spans="1:12" s="438" customFormat="1" ht="30" customHeight="1">
      <c r="A25" s="388" t="s">
        <v>1734</v>
      </c>
      <c r="B25" s="388" t="s">
        <v>1077</v>
      </c>
      <c r="C25" s="388" t="s">
        <v>1713</v>
      </c>
      <c r="D25" s="388" t="s">
        <v>207</v>
      </c>
      <c r="E25" s="388" t="s">
        <v>1729</v>
      </c>
      <c r="F25" s="388" t="s">
        <v>1715</v>
      </c>
      <c r="G25" s="388" t="s">
        <v>1716</v>
      </c>
      <c r="H25" s="443" t="s">
        <v>1727</v>
      </c>
      <c r="I25" s="389" t="s">
        <v>896</v>
      </c>
      <c r="J25" s="390">
        <v>434.47</v>
      </c>
      <c r="K25" s="391">
        <v>1</v>
      </c>
      <c r="L25" s="392">
        <f>SUM(TBL_SoR_Replace[[#This Row],[Multiplier]]*TBL_SoR_Replace[[#This Row],[Rate]])</f>
        <v>434.47</v>
      </c>
    </row>
    <row r="26" spans="1:12" s="438" customFormat="1" ht="30" customHeight="1">
      <c r="A26" s="388" t="s">
        <v>1735</v>
      </c>
      <c r="B26" s="388" t="s">
        <v>1077</v>
      </c>
      <c r="C26" s="388" t="s">
        <v>1713</v>
      </c>
      <c r="D26" s="388" t="s">
        <v>207</v>
      </c>
      <c r="E26" s="388" t="s">
        <v>1736</v>
      </c>
      <c r="F26" s="388" t="s">
        <v>1715</v>
      </c>
      <c r="G26" s="388" t="s">
        <v>1716</v>
      </c>
      <c r="H26" s="443" t="s">
        <v>1717</v>
      </c>
      <c r="I26" s="389" t="s">
        <v>896</v>
      </c>
      <c r="J26" s="390">
        <v>336</v>
      </c>
      <c r="K26" s="391">
        <v>1</v>
      </c>
      <c r="L26" s="392">
        <f>SUM(TBL_SoR_Replace[[#This Row],[Multiplier]]*TBL_SoR_Replace[[#This Row],[Rate]])</f>
        <v>336</v>
      </c>
    </row>
    <row r="27" spans="1:12" s="438" customFormat="1" ht="30" customHeight="1">
      <c r="A27" s="388" t="s">
        <v>1737</v>
      </c>
      <c r="B27" s="388" t="s">
        <v>1077</v>
      </c>
      <c r="C27" s="388" t="s">
        <v>1713</v>
      </c>
      <c r="D27" s="388" t="s">
        <v>207</v>
      </c>
      <c r="E27" s="388" t="s">
        <v>1736</v>
      </c>
      <c r="F27" s="388" t="s">
        <v>1715</v>
      </c>
      <c r="G27" s="388" t="s">
        <v>1716</v>
      </c>
      <c r="H27" s="443" t="s">
        <v>1719</v>
      </c>
      <c r="I27" s="389" t="s">
        <v>896</v>
      </c>
      <c r="J27" s="390">
        <v>361.57</v>
      </c>
      <c r="K27" s="391">
        <v>1</v>
      </c>
      <c r="L27" s="392">
        <f>SUM(TBL_SoR_Replace[[#This Row],[Multiplier]]*TBL_SoR_Replace[[#This Row],[Rate]])</f>
        <v>361.57</v>
      </c>
    </row>
    <row r="28" spans="1:12" s="438" customFormat="1" ht="30" customHeight="1">
      <c r="A28" s="388" t="s">
        <v>1738</v>
      </c>
      <c r="B28" s="388" t="s">
        <v>1077</v>
      </c>
      <c r="C28" s="388" t="s">
        <v>1713</v>
      </c>
      <c r="D28" s="388" t="s">
        <v>207</v>
      </c>
      <c r="E28" s="388" t="s">
        <v>1736</v>
      </c>
      <c r="F28" s="388" t="s">
        <v>1715</v>
      </c>
      <c r="G28" s="388" t="s">
        <v>1716</v>
      </c>
      <c r="H28" s="443" t="s">
        <v>1721</v>
      </c>
      <c r="I28" s="389" t="s">
        <v>896</v>
      </c>
      <c r="J28" s="390">
        <v>407.07</v>
      </c>
      <c r="K28" s="391">
        <v>1</v>
      </c>
      <c r="L28" s="392">
        <f>SUM(TBL_SoR_Replace[[#This Row],[Multiplier]]*TBL_SoR_Replace[[#This Row],[Rate]])</f>
        <v>407.07</v>
      </c>
    </row>
    <row r="29" spans="1:12" s="438" customFormat="1" ht="30" customHeight="1">
      <c r="A29" s="388" t="s">
        <v>1739</v>
      </c>
      <c r="B29" s="388" t="s">
        <v>1077</v>
      </c>
      <c r="C29" s="388" t="s">
        <v>1713</v>
      </c>
      <c r="D29" s="388" t="s">
        <v>207</v>
      </c>
      <c r="E29" s="388" t="s">
        <v>1736</v>
      </c>
      <c r="F29" s="388" t="s">
        <v>1715</v>
      </c>
      <c r="G29" s="388" t="s">
        <v>1716</v>
      </c>
      <c r="H29" s="443" t="s">
        <v>1723</v>
      </c>
      <c r="I29" s="389" t="s">
        <v>896</v>
      </c>
      <c r="J29" s="390">
        <v>424.97</v>
      </c>
      <c r="K29" s="391">
        <v>1</v>
      </c>
      <c r="L29" s="392">
        <f>SUM(TBL_SoR_Replace[[#This Row],[Multiplier]]*TBL_SoR_Replace[[#This Row],[Rate]])</f>
        <v>424.97</v>
      </c>
    </row>
    <row r="30" spans="1:12" s="438" customFormat="1" ht="30" customHeight="1">
      <c r="A30" s="388" t="s">
        <v>1740</v>
      </c>
      <c r="B30" s="388" t="s">
        <v>1077</v>
      </c>
      <c r="C30" s="388" t="s">
        <v>1713</v>
      </c>
      <c r="D30" s="388" t="s">
        <v>207</v>
      </c>
      <c r="E30" s="388" t="s">
        <v>1736</v>
      </c>
      <c r="F30" s="388" t="s">
        <v>1715</v>
      </c>
      <c r="G30" s="388" t="s">
        <v>1716</v>
      </c>
      <c r="H30" s="443" t="s">
        <v>1725</v>
      </c>
      <c r="I30" s="389" t="s">
        <v>896</v>
      </c>
      <c r="J30" s="390">
        <v>439.44</v>
      </c>
      <c r="K30" s="391">
        <v>1</v>
      </c>
      <c r="L30" s="392">
        <f>SUM(TBL_SoR_Replace[[#This Row],[Multiplier]]*TBL_SoR_Replace[[#This Row],[Rate]])</f>
        <v>439.44</v>
      </c>
    </row>
    <row r="31" spans="1:12" s="438" customFormat="1" ht="30" customHeight="1">
      <c r="A31" s="388" t="s">
        <v>1741</v>
      </c>
      <c r="B31" s="388" t="s">
        <v>1077</v>
      </c>
      <c r="C31" s="388" t="s">
        <v>1713</v>
      </c>
      <c r="D31" s="388" t="s">
        <v>207</v>
      </c>
      <c r="E31" s="388" t="s">
        <v>1736</v>
      </c>
      <c r="F31" s="388" t="s">
        <v>1715</v>
      </c>
      <c r="G31" s="388" t="s">
        <v>1716</v>
      </c>
      <c r="H31" s="443" t="s">
        <v>1727</v>
      </c>
      <c r="I31" s="389" t="s">
        <v>896</v>
      </c>
      <c r="J31" s="390">
        <v>456.27</v>
      </c>
      <c r="K31" s="391">
        <v>1</v>
      </c>
      <c r="L31" s="392">
        <f>SUM(TBL_SoR_Replace[[#This Row],[Multiplier]]*TBL_SoR_Replace[[#This Row],[Rate]])</f>
        <v>456.27</v>
      </c>
    </row>
    <row r="32" spans="1:12" s="438" customFormat="1" ht="30" customHeight="1">
      <c r="A32" s="388" t="s">
        <v>1742</v>
      </c>
      <c r="B32" s="388" t="s">
        <v>1077</v>
      </c>
      <c r="C32" s="388" t="s">
        <v>1713</v>
      </c>
      <c r="D32" s="388" t="s">
        <v>207</v>
      </c>
      <c r="E32" s="388" t="s">
        <v>1714</v>
      </c>
      <c r="F32" s="388" t="s">
        <v>1743</v>
      </c>
      <c r="G32" s="388" t="s">
        <v>1716</v>
      </c>
      <c r="H32" s="443" t="s">
        <v>1717</v>
      </c>
      <c r="I32" s="389" t="s">
        <v>896</v>
      </c>
      <c r="J32" s="390">
        <v>1714.29</v>
      </c>
      <c r="K32" s="391">
        <v>1</v>
      </c>
      <c r="L32" s="392">
        <f>SUM(TBL_SoR_Replace[[#This Row],[Multiplier]]*TBL_SoR_Replace[[#This Row],[Rate]])</f>
        <v>1714.29</v>
      </c>
    </row>
    <row r="33" spans="1:12" s="438" customFormat="1" ht="30" customHeight="1">
      <c r="A33" s="388" t="s">
        <v>1744</v>
      </c>
      <c r="B33" s="388" t="s">
        <v>1077</v>
      </c>
      <c r="C33" s="388" t="s">
        <v>1713</v>
      </c>
      <c r="D33" s="388" t="s">
        <v>207</v>
      </c>
      <c r="E33" s="388" t="s">
        <v>1714</v>
      </c>
      <c r="F33" s="388" t="s">
        <v>1743</v>
      </c>
      <c r="G33" s="388" t="s">
        <v>1716</v>
      </c>
      <c r="H33" s="443" t="s">
        <v>1719</v>
      </c>
      <c r="I33" s="389" t="s">
        <v>896</v>
      </c>
      <c r="J33" s="390">
        <v>1837.65</v>
      </c>
      <c r="K33" s="391">
        <v>1</v>
      </c>
      <c r="L33" s="392">
        <f>SUM(TBL_SoR_Replace[[#This Row],[Multiplier]]*TBL_SoR_Replace[[#This Row],[Rate]])</f>
        <v>1837.65</v>
      </c>
    </row>
    <row r="34" spans="1:12" s="438" customFormat="1" ht="30" customHeight="1">
      <c r="A34" s="388" t="s">
        <v>1745</v>
      </c>
      <c r="B34" s="388" t="s">
        <v>1077</v>
      </c>
      <c r="C34" s="388" t="s">
        <v>1713</v>
      </c>
      <c r="D34" s="388" t="s">
        <v>207</v>
      </c>
      <c r="E34" s="388" t="s">
        <v>1714</v>
      </c>
      <c r="F34" s="388" t="s">
        <v>1743</v>
      </c>
      <c r="G34" s="388" t="s">
        <v>1716</v>
      </c>
      <c r="H34" s="443" t="s">
        <v>1721</v>
      </c>
      <c r="I34" s="389" t="s">
        <v>896</v>
      </c>
      <c r="J34" s="390">
        <v>1939.54</v>
      </c>
      <c r="K34" s="391">
        <v>1</v>
      </c>
      <c r="L34" s="392">
        <f>SUM(TBL_SoR_Replace[[#This Row],[Multiplier]]*TBL_SoR_Replace[[#This Row],[Rate]])</f>
        <v>1939.54</v>
      </c>
    </row>
    <row r="35" spans="1:12" s="438" customFormat="1" ht="30" customHeight="1">
      <c r="A35" s="388" t="s">
        <v>1746</v>
      </c>
      <c r="B35" s="388" t="s">
        <v>1077</v>
      </c>
      <c r="C35" s="388" t="s">
        <v>1713</v>
      </c>
      <c r="D35" s="388" t="s">
        <v>207</v>
      </c>
      <c r="E35" s="388" t="s">
        <v>1714</v>
      </c>
      <c r="F35" s="388" t="s">
        <v>1743</v>
      </c>
      <c r="G35" s="388" t="s">
        <v>1716</v>
      </c>
      <c r="H35" s="443" t="s">
        <v>1723</v>
      </c>
      <c r="I35" s="389" t="s">
        <v>896</v>
      </c>
      <c r="J35" s="390">
        <v>2020.56</v>
      </c>
      <c r="K35" s="391">
        <v>1</v>
      </c>
      <c r="L35" s="392">
        <f>SUM(TBL_SoR_Replace[[#This Row],[Multiplier]]*TBL_SoR_Replace[[#This Row],[Rate]])</f>
        <v>2020.56</v>
      </c>
    </row>
    <row r="36" spans="1:12" s="438" customFormat="1" ht="30" customHeight="1">
      <c r="A36" s="388" t="s">
        <v>1747</v>
      </c>
      <c r="B36" s="388" t="s">
        <v>1077</v>
      </c>
      <c r="C36" s="388" t="s">
        <v>1713</v>
      </c>
      <c r="D36" s="388" t="s">
        <v>207</v>
      </c>
      <c r="E36" s="388" t="s">
        <v>1714</v>
      </c>
      <c r="F36" s="388" t="s">
        <v>1743</v>
      </c>
      <c r="G36" s="388" t="s">
        <v>1716</v>
      </c>
      <c r="H36" s="443" t="s">
        <v>1725</v>
      </c>
      <c r="I36" s="389" t="s">
        <v>896</v>
      </c>
      <c r="J36" s="390">
        <v>2117.34</v>
      </c>
      <c r="K36" s="391">
        <v>1</v>
      </c>
      <c r="L36" s="392">
        <f>SUM(TBL_SoR_Replace[[#This Row],[Multiplier]]*TBL_SoR_Replace[[#This Row],[Rate]])</f>
        <v>2117.34</v>
      </c>
    </row>
    <row r="37" spans="1:12" s="438" customFormat="1" ht="30" customHeight="1">
      <c r="A37" s="388" t="s">
        <v>1748</v>
      </c>
      <c r="B37" s="388" t="s">
        <v>1077</v>
      </c>
      <c r="C37" s="388" t="s">
        <v>1713</v>
      </c>
      <c r="D37" s="388" t="s">
        <v>207</v>
      </c>
      <c r="E37" s="388" t="s">
        <v>1714</v>
      </c>
      <c r="F37" s="388" t="s">
        <v>1743</v>
      </c>
      <c r="G37" s="388" t="s">
        <v>1716</v>
      </c>
      <c r="H37" s="443" t="s">
        <v>1727</v>
      </c>
      <c r="I37" s="389" t="s">
        <v>896</v>
      </c>
      <c r="J37" s="390">
        <v>2236.38</v>
      </c>
      <c r="K37" s="391">
        <v>1</v>
      </c>
      <c r="L37" s="392">
        <f>SUM(TBL_SoR_Replace[[#This Row],[Multiplier]]*TBL_SoR_Replace[[#This Row],[Rate]])</f>
        <v>2236.38</v>
      </c>
    </row>
    <row r="38" spans="1:12" s="438" customFormat="1" ht="30" customHeight="1">
      <c r="A38" s="388" t="s">
        <v>1749</v>
      </c>
      <c r="B38" s="388" t="s">
        <v>1077</v>
      </c>
      <c r="C38" s="388" t="s">
        <v>1713</v>
      </c>
      <c r="D38" s="388" t="s">
        <v>207</v>
      </c>
      <c r="E38" s="388" t="s">
        <v>1729</v>
      </c>
      <c r="F38" s="388" t="s">
        <v>1743</v>
      </c>
      <c r="G38" s="388" t="s">
        <v>1716</v>
      </c>
      <c r="H38" s="443" t="s">
        <v>1717</v>
      </c>
      <c r="I38" s="389" t="s">
        <v>896</v>
      </c>
      <c r="J38" s="390">
        <v>1988.58</v>
      </c>
      <c r="K38" s="391">
        <v>1</v>
      </c>
      <c r="L38" s="392">
        <f>SUM(TBL_SoR_Replace[[#This Row],[Multiplier]]*TBL_SoR_Replace[[#This Row],[Rate]])</f>
        <v>1988.58</v>
      </c>
    </row>
    <row r="39" spans="1:12" s="438" customFormat="1" ht="30" customHeight="1">
      <c r="A39" s="388" t="s">
        <v>1750</v>
      </c>
      <c r="B39" s="388" t="s">
        <v>1077</v>
      </c>
      <c r="C39" s="388" t="s">
        <v>1713</v>
      </c>
      <c r="D39" s="388" t="s">
        <v>207</v>
      </c>
      <c r="E39" s="388" t="s">
        <v>1729</v>
      </c>
      <c r="F39" s="388" t="s">
        <v>1743</v>
      </c>
      <c r="G39" s="388" t="s">
        <v>1716</v>
      </c>
      <c r="H39" s="443" t="s">
        <v>1719</v>
      </c>
      <c r="I39" s="389" t="s">
        <v>896</v>
      </c>
      <c r="J39" s="390">
        <v>2111.94</v>
      </c>
      <c r="K39" s="391">
        <v>1</v>
      </c>
      <c r="L39" s="392">
        <f>SUM(TBL_SoR_Replace[[#This Row],[Multiplier]]*TBL_SoR_Replace[[#This Row],[Rate]])</f>
        <v>2111.94</v>
      </c>
    </row>
    <row r="40" spans="1:12" s="438" customFormat="1" ht="30" customHeight="1">
      <c r="A40" s="388" t="s">
        <v>1751</v>
      </c>
      <c r="B40" s="388" t="s">
        <v>1077</v>
      </c>
      <c r="C40" s="388" t="s">
        <v>1713</v>
      </c>
      <c r="D40" s="388" t="s">
        <v>207</v>
      </c>
      <c r="E40" s="388" t="s">
        <v>1729</v>
      </c>
      <c r="F40" s="388" t="s">
        <v>1743</v>
      </c>
      <c r="G40" s="388" t="s">
        <v>1716</v>
      </c>
      <c r="H40" s="443" t="s">
        <v>1721</v>
      </c>
      <c r="I40" s="389" t="s">
        <v>896</v>
      </c>
      <c r="J40" s="390">
        <v>2213.83</v>
      </c>
      <c r="K40" s="391">
        <v>1</v>
      </c>
      <c r="L40" s="392">
        <f>SUM(TBL_SoR_Replace[[#This Row],[Multiplier]]*TBL_SoR_Replace[[#This Row],[Rate]])</f>
        <v>2213.83</v>
      </c>
    </row>
    <row r="41" spans="1:12" s="438" customFormat="1" ht="30" customHeight="1">
      <c r="A41" s="388" t="s">
        <v>1752</v>
      </c>
      <c r="B41" s="388" t="s">
        <v>1077</v>
      </c>
      <c r="C41" s="388" t="s">
        <v>1713</v>
      </c>
      <c r="D41" s="388" t="s">
        <v>207</v>
      </c>
      <c r="E41" s="388" t="s">
        <v>1729</v>
      </c>
      <c r="F41" s="388" t="s">
        <v>1743</v>
      </c>
      <c r="G41" s="388" t="s">
        <v>1716</v>
      </c>
      <c r="H41" s="443" t="s">
        <v>1723</v>
      </c>
      <c r="I41" s="389" t="s">
        <v>896</v>
      </c>
      <c r="J41" s="390">
        <v>2294.86</v>
      </c>
      <c r="K41" s="391">
        <v>1</v>
      </c>
      <c r="L41" s="392">
        <f>SUM(TBL_SoR_Replace[[#This Row],[Multiplier]]*TBL_SoR_Replace[[#This Row],[Rate]])</f>
        <v>2294.86</v>
      </c>
    </row>
    <row r="42" spans="1:12" s="438" customFormat="1" ht="30" customHeight="1">
      <c r="A42" s="388" t="s">
        <v>1753</v>
      </c>
      <c r="B42" s="388" t="s">
        <v>1077</v>
      </c>
      <c r="C42" s="388" t="s">
        <v>1713</v>
      </c>
      <c r="D42" s="388" t="s">
        <v>207</v>
      </c>
      <c r="E42" s="388" t="s">
        <v>1729</v>
      </c>
      <c r="F42" s="388" t="s">
        <v>1743</v>
      </c>
      <c r="G42" s="388" t="s">
        <v>1716</v>
      </c>
      <c r="H42" s="443" t="s">
        <v>1725</v>
      </c>
      <c r="I42" s="389" t="s">
        <v>896</v>
      </c>
      <c r="J42" s="390">
        <v>2391.63</v>
      </c>
      <c r="K42" s="391">
        <v>1</v>
      </c>
      <c r="L42" s="392">
        <f>SUM(TBL_SoR_Replace[[#This Row],[Multiplier]]*TBL_SoR_Replace[[#This Row],[Rate]])</f>
        <v>2391.63</v>
      </c>
    </row>
    <row r="43" spans="1:12" s="438" customFormat="1" ht="30" customHeight="1">
      <c r="A43" s="388" t="s">
        <v>1754</v>
      </c>
      <c r="B43" s="388" t="s">
        <v>1077</v>
      </c>
      <c r="C43" s="388" t="s">
        <v>1713</v>
      </c>
      <c r="D43" s="388" t="s">
        <v>207</v>
      </c>
      <c r="E43" s="388" t="s">
        <v>1729</v>
      </c>
      <c r="F43" s="388" t="s">
        <v>1743</v>
      </c>
      <c r="G43" s="388" t="s">
        <v>1716</v>
      </c>
      <c r="H43" s="443" t="s">
        <v>1727</v>
      </c>
      <c r="I43" s="389" t="s">
        <v>896</v>
      </c>
      <c r="J43" s="390">
        <v>2510.67</v>
      </c>
      <c r="K43" s="391">
        <v>1</v>
      </c>
      <c r="L43" s="392">
        <f>SUM(TBL_SoR_Replace[[#This Row],[Multiplier]]*TBL_SoR_Replace[[#This Row],[Rate]])</f>
        <v>2510.67</v>
      </c>
    </row>
    <row r="44" spans="1:12" s="438" customFormat="1" ht="30" customHeight="1">
      <c r="A44" s="388" t="s">
        <v>1755</v>
      </c>
      <c r="B44" s="388" t="s">
        <v>1077</v>
      </c>
      <c r="C44" s="388" t="s">
        <v>1713</v>
      </c>
      <c r="D44" s="388" t="s">
        <v>207</v>
      </c>
      <c r="E44" s="388" t="s">
        <v>1736</v>
      </c>
      <c r="F44" s="388" t="s">
        <v>1743</v>
      </c>
      <c r="G44" s="388" t="s">
        <v>1716</v>
      </c>
      <c r="H44" s="443" t="s">
        <v>1717</v>
      </c>
      <c r="I44" s="389" t="s">
        <v>896</v>
      </c>
      <c r="J44" s="390">
        <v>1988.58</v>
      </c>
      <c r="K44" s="391">
        <v>1</v>
      </c>
      <c r="L44" s="392">
        <f>SUM(TBL_SoR_Replace[[#This Row],[Multiplier]]*TBL_SoR_Replace[[#This Row],[Rate]])</f>
        <v>1988.58</v>
      </c>
    </row>
    <row r="45" spans="1:12" s="438" customFormat="1" ht="30" customHeight="1">
      <c r="A45" s="388" t="s">
        <v>1756</v>
      </c>
      <c r="B45" s="388" t="s">
        <v>1077</v>
      </c>
      <c r="C45" s="388" t="s">
        <v>1713</v>
      </c>
      <c r="D45" s="388" t="s">
        <v>207</v>
      </c>
      <c r="E45" s="388" t="s">
        <v>1736</v>
      </c>
      <c r="F45" s="388" t="s">
        <v>1743</v>
      </c>
      <c r="G45" s="388" t="s">
        <v>1716</v>
      </c>
      <c r="H45" s="443" t="s">
        <v>1719</v>
      </c>
      <c r="I45" s="389" t="s">
        <v>896</v>
      </c>
      <c r="J45" s="390">
        <v>2111.94</v>
      </c>
      <c r="K45" s="391">
        <v>1</v>
      </c>
      <c r="L45" s="392">
        <f>SUM(TBL_SoR_Replace[[#This Row],[Multiplier]]*TBL_SoR_Replace[[#This Row],[Rate]])</f>
        <v>2111.94</v>
      </c>
    </row>
    <row r="46" spans="1:12" s="438" customFormat="1" ht="30" customHeight="1">
      <c r="A46" s="388" t="s">
        <v>1757</v>
      </c>
      <c r="B46" s="388" t="s">
        <v>1077</v>
      </c>
      <c r="C46" s="388" t="s">
        <v>1713</v>
      </c>
      <c r="D46" s="388" t="s">
        <v>207</v>
      </c>
      <c r="E46" s="388" t="s">
        <v>1736</v>
      </c>
      <c r="F46" s="388" t="s">
        <v>1743</v>
      </c>
      <c r="G46" s="388" t="s">
        <v>1716</v>
      </c>
      <c r="H46" s="443" t="s">
        <v>1721</v>
      </c>
      <c r="I46" s="389" t="s">
        <v>896</v>
      </c>
      <c r="J46" s="390">
        <v>2213.83</v>
      </c>
      <c r="K46" s="391">
        <v>1</v>
      </c>
      <c r="L46" s="392">
        <f>SUM(TBL_SoR_Replace[[#This Row],[Multiplier]]*TBL_SoR_Replace[[#This Row],[Rate]])</f>
        <v>2213.83</v>
      </c>
    </row>
    <row r="47" spans="1:12" s="438" customFormat="1" ht="30" customHeight="1">
      <c r="A47" s="388" t="s">
        <v>1758</v>
      </c>
      <c r="B47" s="388" t="s">
        <v>1077</v>
      </c>
      <c r="C47" s="388" t="s">
        <v>1713</v>
      </c>
      <c r="D47" s="388" t="s">
        <v>207</v>
      </c>
      <c r="E47" s="388" t="s">
        <v>1736</v>
      </c>
      <c r="F47" s="388" t="s">
        <v>1743</v>
      </c>
      <c r="G47" s="388" t="s">
        <v>1716</v>
      </c>
      <c r="H47" s="443" t="s">
        <v>1723</v>
      </c>
      <c r="I47" s="389" t="s">
        <v>896</v>
      </c>
      <c r="J47" s="390">
        <v>2294.86</v>
      </c>
      <c r="K47" s="391">
        <v>1</v>
      </c>
      <c r="L47" s="392">
        <f>SUM(TBL_SoR_Replace[[#This Row],[Multiplier]]*TBL_SoR_Replace[[#This Row],[Rate]])</f>
        <v>2294.86</v>
      </c>
    </row>
    <row r="48" spans="1:12" s="438" customFormat="1" ht="30" customHeight="1">
      <c r="A48" s="388" t="s">
        <v>1759</v>
      </c>
      <c r="B48" s="388" t="s">
        <v>1077</v>
      </c>
      <c r="C48" s="388" t="s">
        <v>1713</v>
      </c>
      <c r="D48" s="388" t="s">
        <v>207</v>
      </c>
      <c r="E48" s="388" t="s">
        <v>1736</v>
      </c>
      <c r="F48" s="388" t="s">
        <v>1743</v>
      </c>
      <c r="G48" s="388" t="s">
        <v>1716</v>
      </c>
      <c r="H48" s="443" t="s">
        <v>1725</v>
      </c>
      <c r="I48" s="389" t="s">
        <v>896</v>
      </c>
      <c r="J48" s="390">
        <v>2391.63</v>
      </c>
      <c r="K48" s="391">
        <v>1</v>
      </c>
      <c r="L48" s="392">
        <f>SUM(TBL_SoR_Replace[[#This Row],[Multiplier]]*TBL_SoR_Replace[[#This Row],[Rate]])</f>
        <v>2391.63</v>
      </c>
    </row>
    <row r="49" spans="1:12" s="438" customFormat="1" ht="30" customHeight="1">
      <c r="A49" s="388" t="s">
        <v>1760</v>
      </c>
      <c r="B49" s="388" t="s">
        <v>1077</v>
      </c>
      <c r="C49" s="388" t="s">
        <v>1713</v>
      </c>
      <c r="D49" s="388" t="s">
        <v>207</v>
      </c>
      <c r="E49" s="388" t="s">
        <v>1736</v>
      </c>
      <c r="F49" s="388" t="s">
        <v>1743</v>
      </c>
      <c r="G49" s="388" t="s">
        <v>1716</v>
      </c>
      <c r="H49" s="443" t="s">
        <v>1727</v>
      </c>
      <c r="I49" s="389" t="s">
        <v>896</v>
      </c>
      <c r="J49" s="390">
        <v>2510.67</v>
      </c>
      <c r="K49" s="391">
        <v>1</v>
      </c>
      <c r="L49" s="392">
        <f>SUM(TBL_SoR_Replace[[#This Row],[Multiplier]]*TBL_SoR_Replace[[#This Row],[Rate]])</f>
        <v>2510.67</v>
      </c>
    </row>
    <row r="50" spans="1:12" s="438" customFormat="1" ht="30" customHeight="1">
      <c r="A50" s="388" t="s">
        <v>1761</v>
      </c>
      <c r="B50" s="388" t="s">
        <v>1077</v>
      </c>
      <c r="C50" s="388" t="s">
        <v>1713</v>
      </c>
      <c r="D50" s="388" t="s">
        <v>207</v>
      </c>
      <c r="E50" s="388" t="s">
        <v>1714</v>
      </c>
      <c r="F50" s="388" t="s">
        <v>887</v>
      </c>
      <c r="G50" s="388" t="s">
        <v>1716</v>
      </c>
      <c r="H50" s="443" t="s">
        <v>1717</v>
      </c>
      <c r="I50" s="389" t="s">
        <v>896</v>
      </c>
      <c r="J50" s="390">
        <v>1300.43</v>
      </c>
      <c r="K50" s="391">
        <v>1</v>
      </c>
      <c r="L50" s="392">
        <f>SUM(TBL_SoR_Replace[[#This Row],[Multiplier]]*TBL_SoR_Replace[[#This Row],[Rate]])</f>
        <v>1300.43</v>
      </c>
    </row>
    <row r="51" spans="1:12" s="438" customFormat="1" ht="30" customHeight="1">
      <c r="A51" s="388" t="s">
        <v>1762</v>
      </c>
      <c r="B51" s="388" t="s">
        <v>1077</v>
      </c>
      <c r="C51" s="388" t="s">
        <v>1713</v>
      </c>
      <c r="D51" s="388" t="s">
        <v>207</v>
      </c>
      <c r="E51" s="388" t="s">
        <v>1714</v>
      </c>
      <c r="F51" s="388" t="s">
        <v>887</v>
      </c>
      <c r="G51" s="388" t="s">
        <v>1716</v>
      </c>
      <c r="H51" s="443" t="s">
        <v>1719</v>
      </c>
      <c r="I51" s="389" t="s">
        <v>896</v>
      </c>
      <c r="J51" s="390">
        <v>1350.48</v>
      </c>
      <c r="K51" s="391">
        <v>1</v>
      </c>
      <c r="L51" s="392">
        <f>SUM(TBL_SoR_Replace[[#This Row],[Multiplier]]*TBL_SoR_Replace[[#This Row],[Rate]])</f>
        <v>1350.48</v>
      </c>
    </row>
    <row r="52" spans="1:12" s="438" customFormat="1" ht="30" customHeight="1">
      <c r="A52" s="388" t="s">
        <v>1763</v>
      </c>
      <c r="B52" s="388" t="s">
        <v>1077</v>
      </c>
      <c r="C52" s="388" t="s">
        <v>1713</v>
      </c>
      <c r="D52" s="388" t="s">
        <v>207</v>
      </c>
      <c r="E52" s="388" t="s">
        <v>1714</v>
      </c>
      <c r="F52" s="388" t="s">
        <v>887</v>
      </c>
      <c r="G52" s="388" t="s">
        <v>1716</v>
      </c>
      <c r="H52" s="443" t="s">
        <v>1721</v>
      </c>
      <c r="I52" s="389" t="s">
        <v>896</v>
      </c>
      <c r="J52" s="390">
        <v>1362.82</v>
      </c>
      <c r="K52" s="391">
        <v>1</v>
      </c>
      <c r="L52" s="392">
        <f>SUM(TBL_SoR_Replace[[#This Row],[Multiplier]]*TBL_SoR_Replace[[#This Row],[Rate]])</f>
        <v>1362.82</v>
      </c>
    </row>
    <row r="53" spans="1:12" s="438" customFormat="1" ht="30" customHeight="1">
      <c r="A53" s="388" t="s">
        <v>1764</v>
      </c>
      <c r="B53" s="388" t="s">
        <v>1077</v>
      </c>
      <c r="C53" s="388" t="s">
        <v>1713</v>
      </c>
      <c r="D53" s="388" t="s">
        <v>207</v>
      </c>
      <c r="E53" s="388" t="s">
        <v>1714</v>
      </c>
      <c r="F53" s="388" t="s">
        <v>887</v>
      </c>
      <c r="G53" s="388" t="s">
        <v>1716</v>
      </c>
      <c r="H53" s="443" t="s">
        <v>1723</v>
      </c>
      <c r="I53" s="389" t="s">
        <v>896</v>
      </c>
      <c r="J53" s="390">
        <v>1382.05</v>
      </c>
      <c r="K53" s="391">
        <v>1</v>
      </c>
      <c r="L53" s="392">
        <f>SUM(TBL_SoR_Replace[[#This Row],[Multiplier]]*TBL_SoR_Replace[[#This Row],[Rate]])</f>
        <v>1382.05</v>
      </c>
    </row>
    <row r="54" spans="1:12" s="438" customFormat="1" ht="30" customHeight="1">
      <c r="A54" s="388" t="s">
        <v>1765</v>
      </c>
      <c r="B54" s="388" t="s">
        <v>1077</v>
      </c>
      <c r="C54" s="388" t="s">
        <v>1713</v>
      </c>
      <c r="D54" s="388" t="s">
        <v>207</v>
      </c>
      <c r="E54" s="388" t="s">
        <v>1714</v>
      </c>
      <c r="F54" s="388" t="s">
        <v>887</v>
      </c>
      <c r="G54" s="388" t="s">
        <v>1716</v>
      </c>
      <c r="H54" s="443" t="s">
        <v>1725</v>
      </c>
      <c r="I54" s="389" t="s">
        <v>896</v>
      </c>
      <c r="J54" s="390">
        <v>1395.91</v>
      </c>
      <c r="K54" s="391">
        <v>1</v>
      </c>
      <c r="L54" s="392">
        <f>SUM(TBL_SoR_Replace[[#This Row],[Multiplier]]*TBL_SoR_Replace[[#This Row],[Rate]])</f>
        <v>1395.91</v>
      </c>
    </row>
    <row r="55" spans="1:12" s="438" customFormat="1" ht="30" customHeight="1">
      <c r="A55" s="388" t="s">
        <v>1766</v>
      </c>
      <c r="B55" s="388" t="s">
        <v>1077</v>
      </c>
      <c r="C55" s="388" t="s">
        <v>1713</v>
      </c>
      <c r="D55" s="388" t="s">
        <v>207</v>
      </c>
      <c r="E55" s="388" t="s">
        <v>1714</v>
      </c>
      <c r="F55" s="388" t="s">
        <v>887</v>
      </c>
      <c r="G55" s="388" t="s">
        <v>1716</v>
      </c>
      <c r="H55" s="443" t="s">
        <v>1727</v>
      </c>
      <c r="I55" s="389" t="s">
        <v>896</v>
      </c>
      <c r="J55" s="390">
        <v>1436.77</v>
      </c>
      <c r="K55" s="391">
        <v>1</v>
      </c>
      <c r="L55" s="392">
        <f>SUM(TBL_SoR_Replace[[#This Row],[Multiplier]]*TBL_SoR_Replace[[#This Row],[Rate]])</f>
        <v>1436.77</v>
      </c>
    </row>
    <row r="56" spans="1:12" s="438" customFormat="1" ht="30" customHeight="1">
      <c r="A56" s="388" t="s">
        <v>1767</v>
      </c>
      <c r="B56" s="388" t="s">
        <v>1077</v>
      </c>
      <c r="C56" s="388" t="s">
        <v>1713</v>
      </c>
      <c r="D56" s="388" t="s">
        <v>207</v>
      </c>
      <c r="E56" s="388" t="s">
        <v>1729</v>
      </c>
      <c r="F56" s="388" t="s">
        <v>887</v>
      </c>
      <c r="G56" s="388" t="s">
        <v>1716</v>
      </c>
      <c r="H56" s="443" t="s">
        <v>1717</v>
      </c>
      <c r="I56" s="389" t="s">
        <v>896</v>
      </c>
      <c r="J56" s="390">
        <v>1468.14</v>
      </c>
      <c r="K56" s="391">
        <v>1</v>
      </c>
      <c r="L56" s="392">
        <f>SUM(TBL_SoR_Replace[[#This Row],[Multiplier]]*TBL_SoR_Replace[[#This Row],[Rate]])</f>
        <v>1468.14</v>
      </c>
    </row>
    <row r="57" spans="1:12" s="438" customFormat="1" ht="30" customHeight="1">
      <c r="A57" s="388" t="s">
        <v>1768</v>
      </c>
      <c r="B57" s="388" t="s">
        <v>1077</v>
      </c>
      <c r="C57" s="388" t="s">
        <v>1713</v>
      </c>
      <c r="D57" s="388" t="s">
        <v>207</v>
      </c>
      <c r="E57" s="388" t="s">
        <v>1729</v>
      </c>
      <c r="F57" s="388" t="s">
        <v>887</v>
      </c>
      <c r="G57" s="388" t="s">
        <v>1716</v>
      </c>
      <c r="H57" s="443" t="s">
        <v>1719</v>
      </c>
      <c r="I57" s="389" t="s">
        <v>896</v>
      </c>
      <c r="J57" s="390">
        <v>1476.26</v>
      </c>
      <c r="K57" s="391">
        <v>1</v>
      </c>
      <c r="L57" s="392">
        <f>SUM(TBL_SoR_Replace[[#This Row],[Multiplier]]*TBL_SoR_Replace[[#This Row],[Rate]])</f>
        <v>1476.26</v>
      </c>
    </row>
    <row r="58" spans="1:12" s="438" customFormat="1" ht="30" customHeight="1">
      <c r="A58" s="388" t="s">
        <v>1769</v>
      </c>
      <c r="B58" s="388" t="s">
        <v>1077</v>
      </c>
      <c r="C58" s="388" t="s">
        <v>1713</v>
      </c>
      <c r="D58" s="388" t="s">
        <v>207</v>
      </c>
      <c r="E58" s="388" t="s">
        <v>1729</v>
      </c>
      <c r="F58" s="388" t="s">
        <v>887</v>
      </c>
      <c r="G58" s="388" t="s">
        <v>1716</v>
      </c>
      <c r="H58" s="443" t="s">
        <v>1721</v>
      </c>
      <c r="I58" s="389" t="s">
        <v>896</v>
      </c>
      <c r="J58" s="390">
        <v>1491.29</v>
      </c>
      <c r="K58" s="391">
        <v>1</v>
      </c>
      <c r="L58" s="392">
        <f>SUM(TBL_SoR_Replace[[#This Row],[Multiplier]]*TBL_SoR_Replace[[#This Row],[Rate]])</f>
        <v>1491.29</v>
      </c>
    </row>
    <row r="59" spans="1:12" s="438" customFormat="1" ht="30" customHeight="1">
      <c r="A59" s="388" t="s">
        <v>1770</v>
      </c>
      <c r="B59" s="388" t="s">
        <v>1077</v>
      </c>
      <c r="C59" s="388" t="s">
        <v>1713</v>
      </c>
      <c r="D59" s="388" t="s">
        <v>207</v>
      </c>
      <c r="E59" s="388" t="s">
        <v>1729</v>
      </c>
      <c r="F59" s="388" t="s">
        <v>887</v>
      </c>
      <c r="G59" s="388" t="s">
        <v>1716</v>
      </c>
      <c r="H59" s="443" t="s">
        <v>1723</v>
      </c>
      <c r="I59" s="389" t="s">
        <v>896</v>
      </c>
      <c r="J59" s="390">
        <v>1537.75</v>
      </c>
      <c r="K59" s="391">
        <v>1</v>
      </c>
      <c r="L59" s="392">
        <f>SUM(TBL_SoR_Replace[[#This Row],[Multiplier]]*TBL_SoR_Replace[[#This Row],[Rate]])</f>
        <v>1537.75</v>
      </c>
    </row>
    <row r="60" spans="1:12" s="438" customFormat="1" ht="30" customHeight="1">
      <c r="A60" s="388" t="s">
        <v>1771</v>
      </c>
      <c r="B60" s="388" t="s">
        <v>1077</v>
      </c>
      <c r="C60" s="388" t="s">
        <v>1713</v>
      </c>
      <c r="D60" s="388" t="s">
        <v>207</v>
      </c>
      <c r="E60" s="388" t="s">
        <v>1729</v>
      </c>
      <c r="F60" s="388" t="s">
        <v>887</v>
      </c>
      <c r="G60" s="388" t="s">
        <v>1716</v>
      </c>
      <c r="H60" s="443" t="s">
        <v>1725</v>
      </c>
      <c r="I60" s="389" t="s">
        <v>896</v>
      </c>
      <c r="J60" s="390">
        <v>1545.64</v>
      </c>
      <c r="K60" s="391">
        <v>1</v>
      </c>
      <c r="L60" s="392">
        <f>SUM(TBL_SoR_Replace[[#This Row],[Multiplier]]*TBL_SoR_Replace[[#This Row],[Rate]])</f>
        <v>1545.64</v>
      </c>
    </row>
    <row r="61" spans="1:12" s="438" customFormat="1" ht="30" customHeight="1">
      <c r="A61" s="388" t="s">
        <v>1772</v>
      </c>
      <c r="B61" s="388" t="s">
        <v>1077</v>
      </c>
      <c r="C61" s="388" t="s">
        <v>1713</v>
      </c>
      <c r="D61" s="388" t="s">
        <v>207</v>
      </c>
      <c r="E61" s="388" t="s">
        <v>1729</v>
      </c>
      <c r="F61" s="388" t="s">
        <v>887</v>
      </c>
      <c r="G61" s="388" t="s">
        <v>1716</v>
      </c>
      <c r="H61" s="443" t="s">
        <v>1727</v>
      </c>
      <c r="I61" s="389" t="s">
        <v>896</v>
      </c>
      <c r="J61" s="390">
        <v>1545.64</v>
      </c>
      <c r="K61" s="391">
        <v>1</v>
      </c>
      <c r="L61" s="392">
        <f>SUM(TBL_SoR_Replace[[#This Row],[Multiplier]]*TBL_SoR_Replace[[#This Row],[Rate]])</f>
        <v>1545.64</v>
      </c>
    </row>
    <row r="62" spans="1:12" s="438" customFormat="1" ht="30" customHeight="1">
      <c r="A62" s="388" t="s">
        <v>1773</v>
      </c>
      <c r="B62" s="388" t="s">
        <v>1077</v>
      </c>
      <c r="C62" s="388" t="s">
        <v>1713</v>
      </c>
      <c r="D62" s="388" t="s">
        <v>207</v>
      </c>
      <c r="E62" s="388" t="s">
        <v>1736</v>
      </c>
      <c r="F62" s="388" t="s">
        <v>887</v>
      </c>
      <c r="G62" s="388" t="s">
        <v>1716</v>
      </c>
      <c r="H62" s="443" t="s">
        <v>1717</v>
      </c>
      <c r="I62" s="389" t="s">
        <v>896</v>
      </c>
      <c r="J62" s="390">
        <v>1247.6099999999999</v>
      </c>
      <c r="K62" s="391">
        <v>1</v>
      </c>
      <c r="L62" s="392">
        <f>SUM(TBL_SoR_Replace[[#This Row],[Multiplier]]*TBL_SoR_Replace[[#This Row],[Rate]])</f>
        <v>1247.6099999999999</v>
      </c>
    </row>
    <row r="63" spans="1:12" s="438" customFormat="1" ht="30" customHeight="1">
      <c r="A63" s="388" t="s">
        <v>1774</v>
      </c>
      <c r="B63" s="388" t="s">
        <v>1077</v>
      </c>
      <c r="C63" s="388" t="s">
        <v>1713</v>
      </c>
      <c r="D63" s="388" t="s">
        <v>207</v>
      </c>
      <c r="E63" s="388" t="s">
        <v>1736</v>
      </c>
      <c r="F63" s="388" t="s">
        <v>887</v>
      </c>
      <c r="G63" s="388" t="s">
        <v>1716</v>
      </c>
      <c r="H63" s="443" t="s">
        <v>1719</v>
      </c>
      <c r="I63" s="389" t="s">
        <v>896</v>
      </c>
      <c r="J63" s="390">
        <v>1322.73</v>
      </c>
      <c r="K63" s="391">
        <v>1</v>
      </c>
      <c r="L63" s="392">
        <f>SUM(TBL_SoR_Replace[[#This Row],[Multiplier]]*TBL_SoR_Replace[[#This Row],[Rate]])</f>
        <v>1322.73</v>
      </c>
    </row>
    <row r="64" spans="1:12" s="438" customFormat="1" ht="30" customHeight="1">
      <c r="A64" s="388" t="s">
        <v>1775</v>
      </c>
      <c r="B64" s="388" t="s">
        <v>1077</v>
      </c>
      <c r="C64" s="388" t="s">
        <v>1713</v>
      </c>
      <c r="D64" s="388" t="s">
        <v>207</v>
      </c>
      <c r="E64" s="388" t="s">
        <v>1736</v>
      </c>
      <c r="F64" s="388" t="s">
        <v>887</v>
      </c>
      <c r="G64" s="388" t="s">
        <v>1716</v>
      </c>
      <c r="H64" s="443" t="s">
        <v>1721</v>
      </c>
      <c r="I64" s="389" t="s">
        <v>896</v>
      </c>
      <c r="J64" s="390">
        <v>1394.03</v>
      </c>
      <c r="K64" s="391">
        <v>1</v>
      </c>
      <c r="L64" s="392">
        <f>SUM(TBL_SoR_Replace[[#This Row],[Multiplier]]*TBL_SoR_Replace[[#This Row],[Rate]])</f>
        <v>1394.03</v>
      </c>
    </row>
    <row r="65" spans="1:16" s="438" customFormat="1" ht="30" customHeight="1">
      <c r="A65" s="388" t="s">
        <v>1776</v>
      </c>
      <c r="B65" s="388" t="s">
        <v>1077</v>
      </c>
      <c r="C65" s="388" t="s">
        <v>1713</v>
      </c>
      <c r="D65" s="388" t="s">
        <v>207</v>
      </c>
      <c r="E65" s="388" t="s">
        <v>1736</v>
      </c>
      <c r="F65" s="388" t="s">
        <v>887</v>
      </c>
      <c r="G65" s="388" t="s">
        <v>1716</v>
      </c>
      <c r="H65" s="443" t="s">
        <v>1723</v>
      </c>
      <c r="I65" s="389" t="s">
        <v>896</v>
      </c>
      <c r="J65" s="390">
        <v>1483.38</v>
      </c>
      <c r="K65" s="391">
        <v>1</v>
      </c>
      <c r="L65" s="392">
        <f>SUM(TBL_SoR_Replace[[#This Row],[Multiplier]]*TBL_SoR_Replace[[#This Row],[Rate]])</f>
        <v>1483.38</v>
      </c>
    </row>
    <row r="66" spans="1:16" s="438" customFormat="1" ht="30" customHeight="1">
      <c r="A66" s="388" t="s">
        <v>1777</v>
      </c>
      <c r="B66" s="388" t="s">
        <v>1077</v>
      </c>
      <c r="C66" s="388" t="s">
        <v>1713</v>
      </c>
      <c r="D66" s="388" t="s">
        <v>207</v>
      </c>
      <c r="E66" s="388" t="s">
        <v>1736</v>
      </c>
      <c r="F66" s="388" t="s">
        <v>887</v>
      </c>
      <c r="G66" s="388" t="s">
        <v>1716</v>
      </c>
      <c r="H66" s="443" t="s">
        <v>1725</v>
      </c>
      <c r="I66" s="389" t="s">
        <v>896</v>
      </c>
      <c r="J66" s="390">
        <v>1539.48</v>
      </c>
      <c r="K66" s="391">
        <v>1</v>
      </c>
      <c r="L66" s="392">
        <f>SUM(TBL_SoR_Replace[[#This Row],[Multiplier]]*TBL_SoR_Replace[[#This Row],[Rate]])</f>
        <v>1539.48</v>
      </c>
    </row>
    <row r="67" spans="1:16" s="438" customFormat="1" ht="30" customHeight="1">
      <c r="A67" s="388" t="s">
        <v>1778</v>
      </c>
      <c r="B67" s="388" t="s">
        <v>1077</v>
      </c>
      <c r="C67" s="388" t="s">
        <v>1713</v>
      </c>
      <c r="D67" s="388" t="s">
        <v>207</v>
      </c>
      <c r="E67" s="388" t="s">
        <v>1736</v>
      </c>
      <c r="F67" s="388" t="s">
        <v>887</v>
      </c>
      <c r="G67" s="388" t="s">
        <v>1716</v>
      </c>
      <c r="H67" s="443" t="s">
        <v>1727</v>
      </c>
      <c r="I67" s="389" t="s">
        <v>896</v>
      </c>
      <c r="J67" s="390">
        <v>1539.48</v>
      </c>
      <c r="K67" s="391">
        <v>1</v>
      </c>
      <c r="L67" s="392">
        <f>SUM(TBL_SoR_Replace[[#This Row],[Multiplier]]*TBL_SoR_Replace[[#This Row],[Rate]])</f>
        <v>1539.48</v>
      </c>
    </row>
    <row r="68" spans="1:16" ht="30" customHeight="1">
      <c r="A68" s="388" t="s">
        <v>1779</v>
      </c>
      <c r="B68" s="388" t="s">
        <v>1077</v>
      </c>
      <c r="C68" s="388" t="s">
        <v>1713</v>
      </c>
      <c r="D68" s="388" t="s">
        <v>207</v>
      </c>
      <c r="E68" s="388" t="s">
        <v>1714</v>
      </c>
      <c r="F68" s="388" t="s">
        <v>1082</v>
      </c>
      <c r="G68" s="388" t="s">
        <v>1780</v>
      </c>
      <c r="H68" s="443" t="s">
        <v>1717</v>
      </c>
      <c r="I68" s="389" t="s">
        <v>896</v>
      </c>
      <c r="J68" s="390">
        <v>1714.29</v>
      </c>
      <c r="K68" s="391">
        <v>1</v>
      </c>
      <c r="L68" s="392">
        <f>SUM(TBL_SoR_Replace[[#This Row],[Multiplier]]*TBL_SoR_Replace[[#This Row],[Rate]])</f>
        <v>1714.29</v>
      </c>
      <c r="M68" s="438"/>
      <c r="N68" s="438"/>
      <c r="O68" s="438"/>
      <c r="P68" s="438"/>
    </row>
    <row r="69" spans="1:16" ht="30" customHeight="1">
      <c r="A69" s="388" t="s">
        <v>1781</v>
      </c>
      <c r="B69" s="388" t="s">
        <v>1077</v>
      </c>
      <c r="C69" s="388" t="s">
        <v>1713</v>
      </c>
      <c r="D69" s="388" t="s">
        <v>207</v>
      </c>
      <c r="E69" s="388" t="s">
        <v>1714</v>
      </c>
      <c r="F69" s="388" t="s">
        <v>1082</v>
      </c>
      <c r="G69" s="388" t="s">
        <v>1780</v>
      </c>
      <c r="H69" s="443" t="s">
        <v>1719</v>
      </c>
      <c r="I69" s="389" t="s">
        <v>896</v>
      </c>
      <c r="J69" s="390">
        <v>1837.65</v>
      </c>
      <c r="K69" s="391">
        <v>1</v>
      </c>
      <c r="L69" s="392">
        <f>SUM(TBL_SoR_Replace[[#This Row],[Multiplier]]*TBL_SoR_Replace[[#This Row],[Rate]])</f>
        <v>1837.65</v>
      </c>
      <c r="M69" s="438"/>
      <c r="N69" s="438"/>
      <c r="O69" s="438"/>
      <c r="P69" s="438"/>
    </row>
    <row r="70" spans="1:16" ht="30" customHeight="1">
      <c r="A70" s="388" t="s">
        <v>1782</v>
      </c>
      <c r="B70" s="388" t="s">
        <v>1077</v>
      </c>
      <c r="C70" s="388" t="s">
        <v>1713</v>
      </c>
      <c r="D70" s="388" t="s">
        <v>207</v>
      </c>
      <c r="E70" s="388" t="s">
        <v>1714</v>
      </c>
      <c r="F70" s="388" t="s">
        <v>1082</v>
      </c>
      <c r="G70" s="388" t="s">
        <v>1780</v>
      </c>
      <c r="H70" s="443" t="s">
        <v>1721</v>
      </c>
      <c r="I70" s="389" t="s">
        <v>896</v>
      </c>
      <c r="J70" s="390">
        <v>1939.54</v>
      </c>
      <c r="K70" s="391">
        <v>1</v>
      </c>
      <c r="L70" s="392">
        <f>SUM(TBL_SoR_Replace[[#This Row],[Multiplier]]*TBL_SoR_Replace[[#This Row],[Rate]])</f>
        <v>1939.54</v>
      </c>
      <c r="M70" s="438"/>
      <c r="N70" s="438"/>
      <c r="O70" s="438"/>
      <c r="P70" s="438"/>
    </row>
    <row r="71" spans="1:16" ht="30" customHeight="1">
      <c r="A71" s="388" t="s">
        <v>1783</v>
      </c>
      <c r="B71" s="388" t="s">
        <v>1077</v>
      </c>
      <c r="C71" s="388" t="s">
        <v>1713</v>
      </c>
      <c r="D71" s="388" t="s">
        <v>207</v>
      </c>
      <c r="E71" s="388" t="s">
        <v>1714</v>
      </c>
      <c r="F71" s="388" t="s">
        <v>1082</v>
      </c>
      <c r="G71" s="388" t="s">
        <v>1780</v>
      </c>
      <c r="H71" s="443" t="s">
        <v>1723</v>
      </c>
      <c r="I71" s="389" t="s">
        <v>896</v>
      </c>
      <c r="J71" s="390">
        <v>2020.56</v>
      </c>
      <c r="K71" s="391">
        <v>1</v>
      </c>
      <c r="L71" s="392">
        <f>SUM(TBL_SoR_Replace[[#This Row],[Multiplier]]*TBL_SoR_Replace[[#This Row],[Rate]])</f>
        <v>2020.56</v>
      </c>
      <c r="M71" s="438"/>
      <c r="N71" s="438"/>
      <c r="O71" s="438"/>
      <c r="P71" s="438"/>
    </row>
    <row r="72" spans="1:16" ht="30" customHeight="1">
      <c r="A72" s="388" t="s">
        <v>1784</v>
      </c>
      <c r="B72" s="388" t="s">
        <v>1077</v>
      </c>
      <c r="C72" s="388" t="s">
        <v>1713</v>
      </c>
      <c r="D72" s="388" t="s">
        <v>207</v>
      </c>
      <c r="E72" s="388" t="s">
        <v>1714</v>
      </c>
      <c r="F72" s="388" t="s">
        <v>1082</v>
      </c>
      <c r="G72" s="388" t="s">
        <v>1780</v>
      </c>
      <c r="H72" s="443" t="s">
        <v>1725</v>
      </c>
      <c r="I72" s="389" t="s">
        <v>896</v>
      </c>
      <c r="J72" s="390">
        <v>2117.34</v>
      </c>
      <c r="K72" s="391">
        <v>1</v>
      </c>
      <c r="L72" s="392">
        <f>SUM(TBL_SoR_Replace[[#This Row],[Multiplier]]*TBL_SoR_Replace[[#This Row],[Rate]])</f>
        <v>2117.34</v>
      </c>
      <c r="M72" s="438"/>
      <c r="N72" s="438"/>
      <c r="O72" s="438"/>
      <c r="P72" s="438"/>
    </row>
    <row r="73" spans="1:16" ht="30" customHeight="1">
      <c r="A73" s="388" t="s">
        <v>1785</v>
      </c>
      <c r="B73" s="388" t="s">
        <v>1077</v>
      </c>
      <c r="C73" s="388" t="s">
        <v>1713</v>
      </c>
      <c r="D73" s="388" t="s">
        <v>207</v>
      </c>
      <c r="E73" s="388" t="s">
        <v>1714</v>
      </c>
      <c r="F73" s="388" t="s">
        <v>1082</v>
      </c>
      <c r="G73" s="388" t="s">
        <v>1780</v>
      </c>
      <c r="H73" s="443" t="s">
        <v>1727</v>
      </c>
      <c r="I73" s="389" t="s">
        <v>896</v>
      </c>
      <c r="J73" s="390">
        <v>2236.38</v>
      </c>
      <c r="K73" s="391">
        <v>1</v>
      </c>
      <c r="L73" s="392">
        <f>SUM(TBL_SoR_Replace[[#This Row],[Multiplier]]*TBL_SoR_Replace[[#This Row],[Rate]])</f>
        <v>2236.38</v>
      </c>
      <c r="M73" s="438"/>
      <c r="N73" s="438"/>
      <c r="O73" s="438"/>
      <c r="P73" s="438"/>
    </row>
    <row r="74" spans="1:16" ht="30" customHeight="1">
      <c r="A74" s="388" t="s">
        <v>1786</v>
      </c>
      <c r="B74" s="388" t="s">
        <v>1077</v>
      </c>
      <c r="C74" s="388" t="s">
        <v>1713</v>
      </c>
      <c r="D74" s="388" t="s">
        <v>207</v>
      </c>
      <c r="E74" s="388" t="s">
        <v>1714</v>
      </c>
      <c r="F74" s="388" t="s">
        <v>1082</v>
      </c>
      <c r="G74" s="388" t="s">
        <v>1780</v>
      </c>
      <c r="H74" s="443" t="s">
        <v>1717</v>
      </c>
      <c r="I74" s="389" t="s">
        <v>896</v>
      </c>
      <c r="J74" s="390">
        <v>1714.29</v>
      </c>
      <c r="K74" s="391">
        <v>1</v>
      </c>
      <c r="L74" s="392">
        <f>SUM(TBL_SoR_Replace[[#This Row],[Multiplier]]*TBL_SoR_Replace[[#This Row],[Rate]])</f>
        <v>1714.29</v>
      </c>
      <c r="M74" s="438"/>
      <c r="N74" s="438"/>
      <c r="O74" s="438"/>
      <c r="P74" s="438"/>
    </row>
    <row r="75" spans="1:16" ht="30" customHeight="1">
      <c r="A75" s="388" t="s">
        <v>1787</v>
      </c>
      <c r="B75" s="388" t="s">
        <v>1077</v>
      </c>
      <c r="C75" s="388" t="s">
        <v>1713</v>
      </c>
      <c r="D75" s="388" t="s">
        <v>207</v>
      </c>
      <c r="E75" s="388" t="s">
        <v>1714</v>
      </c>
      <c r="F75" s="388" t="s">
        <v>1082</v>
      </c>
      <c r="G75" s="388" t="s">
        <v>1780</v>
      </c>
      <c r="H75" s="443" t="s">
        <v>1719</v>
      </c>
      <c r="I75" s="389" t="s">
        <v>896</v>
      </c>
      <c r="J75" s="390">
        <v>1837.65</v>
      </c>
      <c r="K75" s="391">
        <v>1</v>
      </c>
      <c r="L75" s="392">
        <f>SUM(TBL_SoR_Replace[[#This Row],[Multiplier]]*TBL_SoR_Replace[[#This Row],[Rate]])</f>
        <v>1837.65</v>
      </c>
      <c r="M75" s="438"/>
      <c r="N75" s="438"/>
      <c r="O75" s="438"/>
      <c r="P75" s="438"/>
    </row>
    <row r="76" spans="1:16" ht="30" customHeight="1">
      <c r="A76" s="388" t="s">
        <v>1788</v>
      </c>
      <c r="B76" s="388" t="s">
        <v>1077</v>
      </c>
      <c r="C76" s="388" t="s">
        <v>1713</v>
      </c>
      <c r="D76" s="388" t="s">
        <v>207</v>
      </c>
      <c r="E76" s="388" t="s">
        <v>1714</v>
      </c>
      <c r="F76" s="388" t="s">
        <v>1082</v>
      </c>
      <c r="G76" s="388" t="s">
        <v>1780</v>
      </c>
      <c r="H76" s="443" t="s">
        <v>1721</v>
      </c>
      <c r="I76" s="389" t="s">
        <v>896</v>
      </c>
      <c r="J76" s="390">
        <v>1939.54</v>
      </c>
      <c r="K76" s="391">
        <v>1</v>
      </c>
      <c r="L76" s="392">
        <f>SUM(TBL_SoR_Replace[[#This Row],[Multiplier]]*TBL_SoR_Replace[[#This Row],[Rate]])</f>
        <v>1939.54</v>
      </c>
      <c r="M76" s="438"/>
      <c r="N76" s="438"/>
      <c r="O76" s="438"/>
      <c r="P76" s="438"/>
    </row>
    <row r="77" spans="1:16" ht="30" customHeight="1">
      <c r="A77" s="388" t="s">
        <v>1789</v>
      </c>
      <c r="B77" s="388" t="s">
        <v>1077</v>
      </c>
      <c r="C77" s="388" t="s">
        <v>1713</v>
      </c>
      <c r="D77" s="388" t="s">
        <v>207</v>
      </c>
      <c r="E77" s="388" t="s">
        <v>1714</v>
      </c>
      <c r="F77" s="388" t="s">
        <v>1082</v>
      </c>
      <c r="G77" s="388" t="s">
        <v>1780</v>
      </c>
      <c r="H77" s="443" t="s">
        <v>1723</v>
      </c>
      <c r="I77" s="389" t="s">
        <v>896</v>
      </c>
      <c r="J77" s="390">
        <v>2020.56</v>
      </c>
      <c r="K77" s="391">
        <v>1</v>
      </c>
      <c r="L77" s="392">
        <f>SUM(TBL_SoR_Replace[[#This Row],[Multiplier]]*TBL_SoR_Replace[[#This Row],[Rate]])</f>
        <v>2020.56</v>
      </c>
      <c r="M77" s="438"/>
      <c r="N77" s="438"/>
      <c r="O77" s="438"/>
      <c r="P77" s="438"/>
    </row>
    <row r="78" spans="1:16" ht="30" customHeight="1">
      <c r="A78" s="388" t="s">
        <v>1790</v>
      </c>
      <c r="B78" s="388" t="s">
        <v>1077</v>
      </c>
      <c r="C78" s="388" t="s">
        <v>1713</v>
      </c>
      <c r="D78" s="388" t="s">
        <v>207</v>
      </c>
      <c r="E78" s="388" t="s">
        <v>1714</v>
      </c>
      <c r="F78" s="388" t="s">
        <v>1082</v>
      </c>
      <c r="G78" s="388" t="s">
        <v>1780</v>
      </c>
      <c r="H78" s="443" t="s">
        <v>1725</v>
      </c>
      <c r="I78" s="389" t="s">
        <v>896</v>
      </c>
      <c r="J78" s="390">
        <v>2117.34</v>
      </c>
      <c r="K78" s="391">
        <v>1</v>
      </c>
      <c r="L78" s="392">
        <f>SUM(TBL_SoR_Replace[[#This Row],[Multiplier]]*TBL_SoR_Replace[[#This Row],[Rate]])</f>
        <v>2117.34</v>
      </c>
      <c r="M78" s="438"/>
      <c r="N78" s="438"/>
      <c r="O78" s="438"/>
      <c r="P78" s="438"/>
    </row>
    <row r="79" spans="1:16" ht="30" customHeight="1">
      <c r="A79" s="388" t="s">
        <v>1791</v>
      </c>
      <c r="B79" s="388" t="s">
        <v>1077</v>
      </c>
      <c r="C79" s="388" t="s">
        <v>1713</v>
      </c>
      <c r="D79" s="388" t="s">
        <v>207</v>
      </c>
      <c r="E79" s="388" t="s">
        <v>1714</v>
      </c>
      <c r="F79" s="388" t="s">
        <v>1082</v>
      </c>
      <c r="G79" s="388" t="s">
        <v>1780</v>
      </c>
      <c r="H79" s="443" t="s">
        <v>1727</v>
      </c>
      <c r="I79" s="389" t="s">
        <v>896</v>
      </c>
      <c r="J79" s="390">
        <v>2236.38</v>
      </c>
      <c r="K79" s="391">
        <v>1</v>
      </c>
      <c r="L79" s="392">
        <f>SUM(TBL_SoR_Replace[[#This Row],[Multiplier]]*TBL_SoR_Replace[[#This Row],[Rate]])</f>
        <v>2236.38</v>
      </c>
      <c r="M79" s="438"/>
      <c r="N79" s="438"/>
      <c r="O79" s="438"/>
      <c r="P79" s="438"/>
    </row>
    <row r="80" spans="1:16" ht="30" customHeight="1">
      <c r="A80" s="388" t="s">
        <v>1792</v>
      </c>
      <c r="B80" s="388" t="s">
        <v>1077</v>
      </c>
      <c r="C80" s="388" t="s">
        <v>1713</v>
      </c>
      <c r="D80" s="388" t="s">
        <v>207</v>
      </c>
      <c r="E80" s="388" t="s">
        <v>1714</v>
      </c>
      <c r="F80" s="388" t="s">
        <v>1082</v>
      </c>
      <c r="G80" s="388" t="s">
        <v>1780</v>
      </c>
      <c r="H80" s="443" t="s">
        <v>1717</v>
      </c>
      <c r="I80" s="389" t="s">
        <v>896</v>
      </c>
      <c r="J80" s="390">
        <v>1714.29</v>
      </c>
      <c r="K80" s="391">
        <v>1</v>
      </c>
      <c r="L80" s="392">
        <f>SUM(TBL_SoR_Replace[[#This Row],[Multiplier]]*TBL_SoR_Replace[[#This Row],[Rate]])</f>
        <v>1714.29</v>
      </c>
      <c r="M80" s="438"/>
      <c r="N80" s="438"/>
      <c r="O80" s="438"/>
      <c r="P80" s="438"/>
    </row>
    <row r="81" spans="1:16" ht="30" customHeight="1">
      <c r="A81" s="388" t="s">
        <v>1793</v>
      </c>
      <c r="B81" s="388" t="s">
        <v>1077</v>
      </c>
      <c r="C81" s="388" t="s">
        <v>1713</v>
      </c>
      <c r="D81" s="388" t="s">
        <v>207</v>
      </c>
      <c r="E81" s="388" t="s">
        <v>1714</v>
      </c>
      <c r="F81" s="388" t="s">
        <v>1082</v>
      </c>
      <c r="G81" s="388" t="s">
        <v>1780</v>
      </c>
      <c r="H81" s="443" t="s">
        <v>1719</v>
      </c>
      <c r="I81" s="389" t="s">
        <v>896</v>
      </c>
      <c r="J81" s="390">
        <v>1837.65</v>
      </c>
      <c r="K81" s="391">
        <v>1</v>
      </c>
      <c r="L81" s="392">
        <f>SUM(TBL_SoR_Replace[[#This Row],[Multiplier]]*TBL_SoR_Replace[[#This Row],[Rate]])</f>
        <v>1837.65</v>
      </c>
      <c r="M81" s="438"/>
      <c r="N81" s="438"/>
      <c r="O81" s="438"/>
      <c r="P81" s="438"/>
    </row>
    <row r="82" spans="1:16" ht="30" customHeight="1">
      <c r="A82" s="388" t="s">
        <v>1794</v>
      </c>
      <c r="B82" s="388" t="s">
        <v>1077</v>
      </c>
      <c r="C82" s="388" t="s">
        <v>1713</v>
      </c>
      <c r="D82" s="388" t="s">
        <v>207</v>
      </c>
      <c r="E82" s="388" t="s">
        <v>1714</v>
      </c>
      <c r="F82" s="388" t="s">
        <v>1082</v>
      </c>
      <c r="G82" s="388" t="s">
        <v>1780</v>
      </c>
      <c r="H82" s="443" t="s">
        <v>1721</v>
      </c>
      <c r="I82" s="389" t="s">
        <v>896</v>
      </c>
      <c r="J82" s="390">
        <v>1939.54</v>
      </c>
      <c r="K82" s="391">
        <v>1</v>
      </c>
      <c r="L82" s="392">
        <f>SUM(TBL_SoR_Replace[[#This Row],[Multiplier]]*TBL_SoR_Replace[[#This Row],[Rate]])</f>
        <v>1939.54</v>
      </c>
      <c r="M82" s="438"/>
      <c r="N82" s="438"/>
      <c r="O82" s="438"/>
      <c r="P82" s="438"/>
    </row>
    <row r="83" spans="1:16" ht="30" customHeight="1">
      <c r="A83" s="388" t="s">
        <v>1795</v>
      </c>
      <c r="B83" s="388" t="s">
        <v>1077</v>
      </c>
      <c r="C83" s="388" t="s">
        <v>1713</v>
      </c>
      <c r="D83" s="388" t="s">
        <v>207</v>
      </c>
      <c r="E83" s="388" t="s">
        <v>1714</v>
      </c>
      <c r="F83" s="388" t="s">
        <v>1082</v>
      </c>
      <c r="G83" s="388" t="s">
        <v>1780</v>
      </c>
      <c r="H83" s="443" t="s">
        <v>1723</v>
      </c>
      <c r="I83" s="389" t="s">
        <v>896</v>
      </c>
      <c r="J83" s="390">
        <v>2020.56</v>
      </c>
      <c r="K83" s="391">
        <v>1</v>
      </c>
      <c r="L83" s="392">
        <f>SUM(TBL_SoR_Replace[[#This Row],[Multiplier]]*TBL_SoR_Replace[[#This Row],[Rate]])</f>
        <v>2020.56</v>
      </c>
      <c r="M83" s="438"/>
      <c r="N83" s="438"/>
      <c r="O83" s="438"/>
      <c r="P83" s="438"/>
    </row>
    <row r="84" spans="1:16" ht="30" customHeight="1">
      <c r="A84" s="388" t="s">
        <v>1796</v>
      </c>
      <c r="B84" s="388" t="s">
        <v>1077</v>
      </c>
      <c r="C84" s="388" t="s">
        <v>1713</v>
      </c>
      <c r="D84" s="388" t="s">
        <v>207</v>
      </c>
      <c r="E84" s="388" t="s">
        <v>1714</v>
      </c>
      <c r="F84" s="388" t="s">
        <v>1082</v>
      </c>
      <c r="G84" s="388" t="s">
        <v>1780</v>
      </c>
      <c r="H84" s="443" t="s">
        <v>1725</v>
      </c>
      <c r="I84" s="389" t="s">
        <v>896</v>
      </c>
      <c r="J84" s="390">
        <v>2117.34</v>
      </c>
      <c r="K84" s="391">
        <v>1</v>
      </c>
      <c r="L84" s="392">
        <f>SUM(TBL_SoR_Replace[[#This Row],[Multiplier]]*TBL_SoR_Replace[[#This Row],[Rate]])</f>
        <v>2117.34</v>
      </c>
      <c r="M84" s="438"/>
      <c r="N84" s="438"/>
      <c r="O84" s="438"/>
      <c r="P84" s="438"/>
    </row>
    <row r="85" spans="1:16" ht="30" customHeight="1">
      <c r="A85" s="388" t="s">
        <v>1797</v>
      </c>
      <c r="B85" s="388" t="s">
        <v>1077</v>
      </c>
      <c r="C85" s="388" t="s">
        <v>1713</v>
      </c>
      <c r="D85" s="388" t="s">
        <v>207</v>
      </c>
      <c r="E85" s="388" t="s">
        <v>1714</v>
      </c>
      <c r="F85" s="388" t="s">
        <v>1082</v>
      </c>
      <c r="G85" s="388" t="s">
        <v>1780</v>
      </c>
      <c r="H85" s="443" t="s">
        <v>1727</v>
      </c>
      <c r="I85" s="389" t="s">
        <v>896</v>
      </c>
      <c r="J85" s="390">
        <v>2236.38</v>
      </c>
      <c r="K85" s="391">
        <v>1</v>
      </c>
      <c r="L85" s="392">
        <f>SUM(TBL_SoR_Replace[[#This Row],[Multiplier]]*TBL_SoR_Replace[[#This Row],[Rate]])</f>
        <v>2236.38</v>
      </c>
      <c r="M85" s="438"/>
      <c r="N85" s="438"/>
      <c r="O85" s="438"/>
      <c r="P85" s="438"/>
    </row>
    <row r="86" spans="1:16" ht="45" customHeight="1">
      <c r="A86" s="388" t="s">
        <v>1798</v>
      </c>
      <c r="B86" s="388" t="s">
        <v>1077</v>
      </c>
      <c r="C86" s="388" t="s">
        <v>1713</v>
      </c>
      <c r="D86" s="388" t="s">
        <v>207</v>
      </c>
      <c r="E86" s="388" t="s">
        <v>1799</v>
      </c>
      <c r="F86" s="388" t="s">
        <v>1082</v>
      </c>
      <c r="G86" s="388" t="s">
        <v>1780</v>
      </c>
      <c r="H86" s="443" t="s">
        <v>1717</v>
      </c>
      <c r="I86" s="389" t="s">
        <v>896</v>
      </c>
      <c r="J86" s="390">
        <v>2792.31</v>
      </c>
      <c r="K86" s="391">
        <v>1</v>
      </c>
      <c r="L86" s="392">
        <f>SUM(TBL_SoR_Replace[[#This Row],[Multiplier]]*TBL_SoR_Replace[[#This Row],[Rate]])</f>
        <v>2792.31</v>
      </c>
      <c r="M86" s="438"/>
      <c r="N86" s="438"/>
      <c r="O86" s="438"/>
      <c r="P86" s="438"/>
    </row>
    <row r="87" spans="1:16" ht="45" customHeight="1">
      <c r="A87" s="388" t="s">
        <v>1800</v>
      </c>
      <c r="B87" s="388" t="s">
        <v>1077</v>
      </c>
      <c r="C87" s="388" t="s">
        <v>1713</v>
      </c>
      <c r="D87" s="388" t="s">
        <v>207</v>
      </c>
      <c r="E87" s="388" t="s">
        <v>1799</v>
      </c>
      <c r="F87" s="388" t="s">
        <v>1082</v>
      </c>
      <c r="G87" s="388" t="s">
        <v>1780</v>
      </c>
      <c r="H87" s="443" t="s">
        <v>1719</v>
      </c>
      <c r="I87" s="389" t="s">
        <v>896</v>
      </c>
      <c r="J87" s="390">
        <v>2957.54</v>
      </c>
      <c r="K87" s="391">
        <v>1</v>
      </c>
      <c r="L87" s="392">
        <f>SUM(TBL_SoR_Replace[[#This Row],[Multiplier]]*TBL_SoR_Replace[[#This Row],[Rate]])</f>
        <v>2957.54</v>
      </c>
      <c r="M87" s="438"/>
      <c r="N87" s="438"/>
      <c r="O87" s="438"/>
      <c r="P87" s="438"/>
    </row>
    <row r="88" spans="1:16" ht="45" customHeight="1">
      <c r="A88" s="388" t="s">
        <v>1801</v>
      </c>
      <c r="B88" s="388" t="s">
        <v>1077</v>
      </c>
      <c r="C88" s="388" t="s">
        <v>1713</v>
      </c>
      <c r="D88" s="388" t="s">
        <v>207</v>
      </c>
      <c r="E88" s="388" t="s">
        <v>1799</v>
      </c>
      <c r="F88" s="388" t="s">
        <v>1082</v>
      </c>
      <c r="G88" s="388" t="s">
        <v>1780</v>
      </c>
      <c r="H88" s="443" t="s">
        <v>1721</v>
      </c>
      <c r="I88" s="389" t="s">
        <v>896</v>
      </c>
      <c r="J88" s="390">
        <v>3102.97</v>
      </c>
      <c r="K88" s="391">
        <v>1</v>
      </c>
      <c r="L88" s="392">
        <f>SUM(TBL_SoR_Replace[[#This Row],[Multiplier]]*TBL_SoR_Replace[[#This Row],[Rate]])</f>
        <v>3102.97</v>
      </c>
      <c r="M88" s="438"/>
      <c r="N88" s="438"/>
      <c r="O88" s="438"/>
      <c r="P88" s="438"/>
    </row>
    <row r="89" spans="1:16" ht="45" customHeight="1">
      <c r="A89" s="388" t="s">
        <v>1802</v>
      </c>
      <c r="B89" s="388" t="s">
        <v>1077</v>
      </c>
      <c r="C89" s="388" t="s">
        <v>1713</v>
      </c>
      <c r="D89" s="388" t="s">
        <v>207</v>
      </c>
      <c r="E89" s="388" t="s">
        <v>1799</v>
      </c>
      <c r="F89" s="388" t="s">
        <v>1082</v>
      </c>
      <c r="G89" s="388" t="s">
        <v>1780</v>
      </c>
      <c r="H89" s="443" t="s">
        <v>1723</v>
      </c>
      <c r="I89" s="389" t="s">
        <v>896</v>
      </c>
      <c r="J89" s="390">
        <v>3446.55</v>
      </c>
      <c r="K89" s="391">
        <v>1</v>
      </c>
      <c r="L89" s="392">
        <f>SUM(TBL_SoR_Replace[[#This Row],[Multiplier]]*TBL_SoR_Replace[[#This Row],[Rate]])</f>
        <v>3446.55</v>
      </c>
      <c r="M89" s="438"/>
      <c r="N89" s="438"/>
      <c r="O89" s="438"/>
      <c r="P89" s="438"/>
    </row>
    <row r="90" spans="1:16" ht="45" customHeight="1">
      <c r="A90" s="388" t="s">
        <v>1803</v>
      </c>
      <c r="B90" s="388" t="s">
        <v>1077</v>
      </c>
      <c r="C90" s="388" t="s">
        <v>1713</v>
      </c>
      <c r="D90" s="388" t="s">
        <v>207</v>
      </c>
      <c r="E90" s="388" t="s">
        <v>1799</v>
      </c>
      <c r="F90" s="388" t="s">
        <v>1082</v>
      </c>
      <c r="G90" s="388" t="s">
        <v>1780</v>
      </c>
      <c r="H90" s="443" t="s">
        <v>1725</v>
      </c>
      <c r="I90" s="389" t="s">
        <v>896</v>
      </c>
      <c r="J90" s="390">
        <v>3644.04</v>
      </c>
      <c r="K90" s="391">
        <v>1</v>
      </c>
      <c r="L90" s="392">
        <f>SUM(TBL_SoR_Replace[[#This Row],[Multiplier]]*TBL_SoR_Replace[[#This Row],[Rate]])</f>
        <v>3644.04</v>
      </c>
      <c r="M90" s="438"/>
      <c r="N90" s="438"/>
      <c r="O90" s="438"/>
      <c r="P90" s="438"/>
    </row>
    <row r="91" spans="1:16" ht="45" customHeight="1">
      <c r="A91" s="388" t="s">
        <v>1804</v>
      </c>
      <c r="B91" s="388" t="s">
        <v>1077</v>
      </c>
      <c r="C91" s="388" t="s">
        <v>1713</v>
      </c>
      <c r="D91" s="388" t="s">
        <v>207</v>
      </c>
      <c r="E91" s="388" t="s">
        <v>1799</v>
      </c>
      <c r="F91" s="388" t="s">
        <v>1082</v>
      </c>
      <c r="G91" s="388" t="s">
        <v>1780</v>
      </c>
      <c r="H91" s="443" t="s">
        <v>1727</v>
      </c>
      <c r="I91" s="389" t="s">
        <v>896</v>
      </c>
      <c r="J91" s="390">
        <v>3817.23</v>
      </c>
      <c r="K91" s="391">
        <v>1</v>
      </c>
      <c r="L91" s="392">
        <f>SUM(TBL_SoR_Replace[[#This Row],[Multiplier]]*TBL_SoR_Replace[[#This Row],[Rate]])</f>
        <v>3817.23</v>
      </c>
      <c r="M91" s="438"/>
      <c r="N91" s="438"/>
      <c r="O91" s="438"/>
      <c r="P91" s="438"/>
    </row>
    <row r="92" spans="1:16" ht="45" customHeight="1">
      <c r="A92" s="388" t="s">
        <v>1805</v>
      </c>
      <c r="B92" s="388" t="s">
        <v>1077</v>
      </c>
      <c r="C92" s="388" t="s">
        <v>1713</v>
      </c>
      <c r="D92" s="388" t="s">
        <v>207</v>
      </c>
      <c r="E92" s="388" t="s">
        <v>1799</v>
      </c>
      <c r="F92" s="388" t="s">
        <v>1082</v>
      </c>
      <c r="G92" s="388" t="s">
        <v>1780</v>
      </c>
      <c r="H92" s="443" t="s">
        <v>1717</v>
      </c>
      <c r="I92" s="389" t="s">
        <v>896</v>
      </c>
      <c r="J92" s="390">
        <v>2792.31</v>
      </c>
      <c r="K92" s="391">
        <v>1</v>
      </c>
      <c r="L92" s="392">
        <f>SUM(TBL_SoR_Replace[[#This Row],[Multiplier]]*TBL_SoR_Replace[[#This Row],[Rate]])</f>
        <v>2792.31</v>
      </c>
      <c r="M92" s="438"/>
      <c r="N92" s="438"/>
      <c r="O92" s="438"/>
      <c r="P92" s="438"/>
    </row>
    <row r="93" spans="1:16" ht="45" customHeight="1">
      <c r="A93" s="388" t="s">
        <v>1806</v>
      </c>
      <c r="B93" s="388" t="s">
        <v>1077</v>
      </c>
      <c r="C93" s="388" t="s">
        <v>1713</v>
      </c>
      <c r="D93" s="388" t="s">
        <v>207</v>
      </c>
      <c r="E93" s="388" t="s">
        <v>1799</v>
      </c>
      <c r="F93" s="388" t="s">
        <v>1082</v>
      </c>
      <c r="G93" s="388" t="s">
        <v>1780</v>
      </c>
      <c r="H93" s="443" t="s">
        <v>1719</v>
      </c>
      <c r="I93" s="389" t="s">
        <v>896</v>
      </c>
      <c r="J93" s="390">
        <v>2957.54</v>
      </c>
      <c r="K93" s="391">
        <v>1</v>
      </c>
      <c r="L93" s="392">
        <f>SUM(TBL_SoR_Replace[[#This Row],[Multiplier]]*TBL_SoR_Replace[[#This Row],[Rate]])</f>
        <v>2957.54</v>
      </c>
      <c r="M93" s="438"/>
      <c r="N93" s="438"/>
      <c r="O93" s="438"/>
      <c r="P93" s="438"/>
    </row>
    <row r="94" spans="1:16" ht="45" customHeight="1">
      <c r="A94" s="388" t="s">
        <v>1807</v>
      </c>
      <c r="B94" s="388" t="s">
        <v>1077</v>
      </c>
      <c r="C94" s="388" t="s">
        <v>1713</v>
      </c>
      <c r="D94" s="388" t="s">
        <v>207</v>
      </c>
      <c r="E94" s="388" t="s">
        <v>1799</v>
      </c>
      <c r="F94" s="388" t="s">
        <v>1082</v>
      </c>
      <c r="G94" s="388" t="s">
        <v>1780</v>
      </c>
      <c r="H94" s="443" t="s">
        <v>1721</v>
      </c>
      <c r="I94" s="389" t="s">
        <v>896</v>
      </c>
      <c r="J94" s="390">
        <v>3102.97</v>
      </c>
      <c r="K94" s="391">
        <v>1</v>
      </c>
      <c r="L94" s="392">
        <f>SUM(TBL_SoR_Replace[[#This Row],[Multiplier]]*TBL_SoR_Replace[[#This Row],[Rate]])</f>
        <v>3102.97</v>
      </c>
      <c r="M94" s="438"/>
      <c r="N94" s="438"/>
      <c r="O94" s="438"/>
      <c r="P94" s="438"/>
    </row>
    <row r="95" spans="1:16" ht="45" customHeight="1">
      <c r="A95" s="388" t="s">
        <v>1808</v>
      </c>
      <c r="B95" s="388" t="s">
        <v>1077</v>
      </c>
      <c r="C95" s="388" t="s">
        <v>1713</v>
      </c>
      <c r="D95" s="388" t="s">
        <v>207</v>
      </c>
      <c r="E95" s="388" t="s">
        <v>1799</v>
      </c>
      <c r="F95" s="388" t="s">
        <v>1082</v>
      </c>
      <c r="G95" s="388" t="s">
        <v>1780</v>
      </c>
      <c r="H95" s="443" t="s">
        <v>1723</v>
      </c>
      <c r="I95" s="389" t="s">
        <v>896</v>
      </c>
      <c r="J95" s="390">
        <v>3446.55</v>
      </c>
      <c r="K95" s="391">
        <v>1</v>
      </c>
      <c r="L95" s="392">
        <f>SUM(TBL_SoR_Replace[[#This Row],[Multiplier]]*TBL_SoR_Replace[[#This Row],[Rate]])</f>
        <v>3446.55</v>
      </c>
      <c r="M95" s="438"/>
      <c r="N95" s="438"/>
      <c r="O95" s="438"/>
      <c r="P95" s="438"/>
    </row>
    <row r="96" spans="1:16" ht="45" customHeight="1">
      <c r="A96" s="388" t="s">
        <v>1809</v>
      </c>
      <c r="B96" s="388" t="s">
        <v>1077</v>
      </c>
      <c r="C96" s="388" t="s">
        <v>1713</v>
      </c>
      <c r="D96" s="388" t="s">
        <v>207</v>
      </c>
      <c r="E96" s="388" t="s">
        <v>1799</v>
      </c>
      <c r="F96" s="388" t="s">
        <v>1082</v>
      </c>
      <c r="G96" s="388" t="s">
        <v>1780</v>
      </c>
      <c r="H96" s="443" t="s">
        <v>1725</v>
      </c>
      <c r="I96" s="389" t="s">
        <v>896</v>
      </c>
      <c r="J96" s="390">
        <v>3644.04</v>
      </c>
      <c r="K96" s="391">
        <v>1</v>
      </c>
      <c r="L96" s="392">
        <f>SUM(TBL_SoR_Replace[[#This Row],[Multiplier]]*TBL_SoR_Replace[[#This Row],[Rate]])</f>
        <v>3644.04</v>
      </c>
      <c r="M96" s="438"/>
      <c r="N96" s="438"/>
      <c r="O96" s="438"/>
      <c r="P96" s="438"/>
    </row>
    <row r="97" spans="1:16" ht="45" customHeight="1">
      <c r="A97" s="388" t="s">
        <v>1810</v>
      </c>
      <c r="B97" s="388" t="s">
        <v>1077</v>
      </c>
      <c r="C97" s="388" t="s">
        <v>1713</v>
      </c>
      <c r="D97" s="388" t="s">
        <v>207</v>
      </c>
      <c r="E97" s="388" t="s">
        <v>1799</v>
      </c>
      <c r="F97" s="388" t="s">
        <v>1082</v>
      </c>
      <c r="G97" s="388" t="s">
        <v>1780</v>
      </c>
      <c r="H97" s="443" t="s">
        <v>1727</v>
      </c>
      <c r="I97" s="389" t="s">
        <v>896</v>
      </c>
      <c r="J97" s="390">
        <v>3817.23</v>
      </c>
      <c r="K97" s="391">
        <v>1</v>
      </c>
      <c r="L97" s="392">
        <f>SUM(TBL_SoR_Replace[[#This Row],[Multiplier]]*TBL_SoR_Replace[[#This Row],[Rate]])</f>
        <v>3817.23</v>
      </c>
      <c r="M97" s="438"/>
      <c r="N97" s="438"/>
      <c r="O97" s="438"/>
      <c r="P97" s="438"/>
    </row>
    <row r="98" spans="1:16" ht="45" customHeight="1">
      <c r="A98" s="388" t="s">
        <v>1811</v>
      </c>
      <c r="B98" s="388" t="s">
        <v>1077</v>
      </c>
      <c r="C98" s="388" t="s">
        <v>1713</v>
      </c>
      <c r="D98" s="388" t="s">
        <v>207</v>
      </c>
      <c r="E98" s="388" t="s">
        <v>1799</v>
      </c>
      <c r="F98" s="388" t="s">
        <v>1082</v>
      </c>
      <c r="G98" s="388" t="s">
        <v>1780</v>
      </c>
      <c r="H98" s="443" t="s">
        <v>1717</v>
      </c>
      <c r="I98" s="389" t="s">
        <v>896</v>
      </c>
      <c r="J98" s="390">
        <v>2792.31</v>
      </c>
      <c r="K98" s="391">
        <v>1</v>
      </c>
      <c r="L98" s="392">
        <f>SUM(TBL_SoR_Replace[[#This Row],[Multiplier]]*TBL_SoR_Replace[[#This Row],[Rate]])</f>
        <v>2792.31</v>
      </c>
      <c r="M98" s="438"/>
      <c r="N98" s="438"/>
      <c r="O98" s="438"/>
      <c r="P98" s="438"/>
    </row>
    <row r="99" spans="1:16" ht="45" customHeight="1">
      <c r="A99" s="388" t="s">
        <v>1812</v>
      </c>
      <c r="B99" s="388" t="s">
        <v>1077</v>
      </c>
      <c r="C99" s="388" t="s">
        <v>1713</v>
      </c>
      <c r="D99" s="388" t="s">
        <v>207</v>
      </c>
      <c r="E99" s="388" t="s">
        <v>1799</v>
      </c>
      <c r="F99" s="388" t="s">
        <v>1082</v>
      </c>
      <c r="G99" s="388" t="s">
        <v>1780</v>
      </c>
      <c r="H99" s="443" t="s">
        <v>1719</v>
      </c>
      <c r="I99" s="389" t="s">
        <v>896</v>
      </c>
      <c r="J99" s="390">
        <v>2957.54</v>
      </c>
      <c r="K99" s="391">
        <v>1</v>
      </c>
      <c r="L99" s="392">
        <f>SUM(TBL_SoR_Replace[[#This Row],[Multiplier]]*TBL_SoR_Replace[[#This Row],[Rate]])</f>
        <v>2957.54</v>
      </c>
      <c r="M99" s="438"/>
      <c r="N99" s="438"/>
      <c r="O99" s="438"/>
      <c r="P99" s="438"/>
    </row>
    <row r="100" spans="1:16" ht="45" customHeight="1">
      <c r="A100" s="388" t="s">
        <v>1813</v>
      </c>
      <c r="B100" s="388" t="s">
        <v>1077</v>
      </c>
      <c r="C100" s="388" t="s">
        <v>1713</v>
      </c>
      <c r="D100" s="388" t="s">
        <v>207</v>
      </c>
      <c r="E100" s="388" t="s">
        <v>1799</v>
      </c>
      <c r="F100" s="388" t="s">
        <v>1082</v>
      </c>
      <c r="G100" s="388" t="s">
        <v>1780</v>
      </c>
      <c r="H100" s="443" t="s">
        <v>1721</v>
      </c>
      <c r="I100" s="389" t="s">
        <v>896</v>
      </c>
      <c r="J100" s="390">
        <v>3102.97</v>
      </c>
      <c r="K100" s="391">
        <v>1</v>
      </c>
      <c r="L100" s="392">
        <f>SUM(TBL_SoR_Replace[[#This Row],[Multiplier]]*TBL_SoR_Replace[[#This Row],[Rate]])</f>
        <v>3102.97</v>
      </c>
      <c r="M100" s="438"/>
      <c r="N100" s="438"/>
      <c r="O100" s="438"/>
      <c r="P100" s="438"/>
    </row>
    <row r="101" spans="1:16" ht="45" customHeight="1">
      <c r="A101" s="388" t="s">
        <v>1814</v>
      </c>
      <c r="B101" s="388" t="s">
        <v>1077</v>
      </c>
      <c r="C101" s="388" t="s">
        <v>1713</v>
      </c>
      <c r="D101" s="388" t="s">
        <v>207</v>
      </c>
      <c r="E101" s="388" t="s">
        <v>1799</v>
      </c>
      <c r="F101" s="388" t="s">
        <v>1082</v>
      </c>
      <c r="G101" s="388" t="s">
        <v>1780</v>
      </c>
      <c r="H101" s="443" t="s">
        <v>1723</v>
      </c>
      <c r="I101" s="389" t="s">
        <v>896</v>
      </c>
      <c r="J101" s="390">
        <v>3446.55</v>
      </c>
      <c r="K101" s="391">
        <v>1</v>
      </c>
      <c r="L101" s="392">
        <f>SUM(TBL_SoR_Replace[[#This Row],[Multiplier]]*TBL_SoR_Replace[[#This Row],[Rate]])</f>
        <v>3446.55</v>
      </c>
      <c r="M101" s="438"/>
      <c r="N101" s="438"/>
      <c r="O101" s="438"/>
      <c r="P101" s="438"/>
    </row>
    <row r="102" spans="1:16" ht="45" customHeight="1">
      <c r="A102" s="388" t="s">
        <v>1815</v>
      </c>
      <c r="B102" s="388" t="s">
        <v>1077</v>
      </c>
      <c r="C102" s="388" t="s">
        <v>1713</v>
      </c>
      <c r="D102" s="388" t="s">
        <v>207</v>
      </c>
      <c r="E102" s="388" t="s">
        <v>1799</v>
      </c>
      <c r="F102" s="388" t="s">
        <v>1082</v>
      </c>
      <c r="G102" s="388" t="s">
        <v>1780</v>
      </c>
      <c r="H102" s="443" t="s">
        <v>1725</v>
      </c>
      <c r="I102" s="389" t="s">
        <v>896</v>
      </c>
      <c r="J102" s="390">
        <v>3644.04</v>
      </c>
      <c r="K102" s="391">
        <v>1</v>
      </c>
      <c r="L102" s="392">
        <f>SUM(TBL_SoR_Replace[[#This Row],[Multiplier]]*TBL_SoR_Replace[[#This Row],[Rate]])</f>
        <v>3644.04</v>
      </c>
      <c r="M102" s="438"/>
      <c r="N102" s="438"/>
      <c r="O102" s="438"/>
      <c r="P102" s="438"/>
    </row>
    <row r="103" spans="1:16" ht="45" customHeight="1">
      <c r="A103" s="388" t="s">
        <v>1816</v>
      </c>
      <c r="B103" s="388" t="s">
        <v>1077</v>
      </c>
      <c r="C103" s="388" t="s">
        <v>1713</v>
      </c>
      <c r="D103" s="388" t="s">
        <v>207</v>
      </c>
      <c r="E103" s="388" t="s">
        <v>1799</v>
      </c>
      <c r="F103" s="388" t="s">
        <v>1082</v>
      </c>
      <c r="G103" s="388" t="s">
        <v>1780</v>
      </c>
      <c r="H103" s="443" t="s">
        <v>1727</v>
      </c>
      <c r="I103" s="389" t="s">
        <v>896</v>
      </c>
      <c r="J103" s="390">
        <v>3817.23</v>
      </c>
      <c r="K103" s="391">
        <v>1</v>
      </c>
      <c r="L103" s="392">
        <f>SUM(TBL_SoR_Replace[[#This Row],[Multiplier]]*TBL_SoR_Replace[[#This Row],[Rate]])</f>
        <v>3817.23</v>
      </c>
      <c r="M103" s="438"/>
      <c r="N103" s="438"/>
      <c r="O103" s="438"/>
      <c r="P103" s="438"/>
    </row>
    <row r="104" spans="1:16" ht="15" customHeight="1">
      <c r="A104" s="388" t="s">
        <v>1817</v>
      </c>
      <c r="B104" s="388" t="s">
        <v>1077</v>
      </c>
      <c r="C104" s="388" t="s">
        <v>1713</v>
      </c>
      <c r="D104" s="388" t="s">
        <v>207</v>
      </c>
      <c r="E104" s="443" t="s">
        <v>715</v>
      </c>
      <c r="F104" s="388" t="s">
        <v>1715</v>
      </c>
      <c r="G104" s="388" t="s">
        <v>1716</v>
      </c>
      <c r="H104" s="388"/>
      <c r="I104" s="454" t="s">
        <v>871</v>
      </c>
      <c r="J104" s="390">
        <v>10.41</v>
      </c>
      <c r="K104" s="391">
        <v>1</v>
      </c>
      <c r="L104" s="392">
        <f>SUM(TBL_SoR_Replace[[#This Row],[Multiplier]]*TBL_SoR_Replace[[#This Row],[Rate]])</f>
        <v>10.41</v>
      </c>
      <c r="M104" s="438"/>
      <c r="N104" s="438"/>
      <c r="O104" s="438"/>
      <c r="P104" s="438"/>
    </row>
    <row r="105" spans="1:16" ht="15" customHeight="1">
      <c r="A105" s="388" t="s">
        <v>1818</v>
      </c>
      <c r="B105" s="388" t="s">
        <v>1077</v>
      </c>
      <c r="C105" s="388" t="s">
        <v>1713</v>
      </c>
      <c r="D105" s="388" t="s">
        <v>207</v>
      </c>
      <c r="E105" s="443" t="s">
        <v>715</v>
      </c>
      <c r="F105" s="388" t="s">
        <v>887</v>
      </c>
      <c r="G105" s="388" t="s">
        <v>1716</v>
      </c>
      <c r="H105" s="388"/>
      <c r="I105" s="454" t="s">
        <v>871</v>
      </c>
      <c r="J105" s="390">
        <v>21.5</v>
      </c>
      <c r="K105" s="391">
        <v>1</v>
      </c>
      <c r="L105" s="392">
        <f>SUM(TBL_SoR_Replace[[#This Row],[Multiplier]]*TBL_SoR_Replace[[#This Row],[Rate]])</f>
        <v>21.5</v>
      </c>
      <c r="M105" s="438"/>
      <c r="N105" s="438"/>
      <c r="O105" s="438"/>
      <c r="P105" s="438"/>
    </row>
    <row r="106" spans="1:16" ht="15" customHeight="1">
      <c r="A106" s="388" t="s">
        <v>1819</v>
      </c>
      <c r="B106" s="388" t="s">
        <v>1077</v>
      </c>
      <c r="C106" s="388" t="s">
        <v>1713</v>
      </c>
      <c r="D106" s="388" t="s">
        <v>207</v>
      </c>
      <c r="E106" s="443" t="s">
        <v>715</v>
      </c>
      <c r="F106" s="388" t="s">
        <v>1082</v>
      </c>
      <c r="G106" s="388" t="s">
        <v>1780</v>
      </c>
      <c r="H106" s="388"/>
      <c r="I106" s="454" t="s">
        <v>871</v>
      </c>
      <c r="J106" s="390">
        <v>96</v>
      </c>
      <c r="K106" s="391">
        <v>1</v>
      </c>
      <c r="L106" s="392">
        <f>SUM(TBL_SoR_Replace[[#This Row],[Multiplier]]*TBL_SoR_Replace[[#This Row],[Rate]])</f>
        <v>96</v>
      </c>
      <c r="M106" s="438"/>
      <c r="N106" s="438"/>
      <c r="O106" s="438"/>
      <c r="P106" s="438"/>
    </row>
    <row r="107" spans="1:16" ht="15" customHeight="1">
      <c r="A107" s="388" t="s">
        <v>1820</v>
      </c>
      <c r="B107" s="388" t="s">
        <v>1077</v>
      </c>
      <c r="C107" s="388" t="s">
        <v>1713</v>
      </c>
      <c r="D107" s="388" t="s">
        <v>207</v>
      </c>
      <c r="E107" s="443" t="s">
        <v>718</v>
      </c>
      <c r="F107" s="388" t="s">
        <v>1715</v>
      </c>
      <c r="G107" s="388" t="s">
        <v>1716</v>
      </c>
      <c r="H107" s="388"/>
      <c r="I107" s="454" t="s">
        <v>871</v>
      </c>
      <c r="J107" s="390">
        <v>12.84</v>
      </c>
      <c r="K107" s="391">
        <v>1</v>
      </c>
      <c r="L107" s="392">
        <f>SUM(TBL_SoR_Replace[[#This Row],[Multiplier]]*TBL_SoR_Replace[[#This Row],[Rate]])</f>
        <v>12.84</v>
      </c>
      <c r="M107" s="438"/>
      <c r="N107" s="438"/>
      <c r="O107" s="438"/>
      <c r="P107" s="438"/>
    </row>
    <row r="108" spans="1:16" ht="15" customHeight="1">
      <c r="A108" s="388" t="s">
        <v>1821</v>
      </c>
      <c r="B108" s="388" t="s">
        <v>1077</v>
      </c>
      <c r="C108" s="388" t="s">
        <v>1713</v>
      </c>
      <c r="D108" s="388" t="s">
        <v>207</v>
      </c>
      <c r="E108" s="443" t="s">
        <v>718</v>
      </c>
      <c r="F108" s="388" t="s">
        <v>887</v>
      </c>
      <c r="G108" s="388" t="s">
        <v>1716</v>
      </c>
      <c r="H108" s="388"/>
      <c r="I108" s="454" t="s">
        <v>871</v>
      </c>
      <c r="J108" s="390">
        <v>29.76</v>
      </c>
      <c r="K108" s="391">
        <v>1</v>
      </c>
      <c r="L108" s="392">
        <f>SUM(TBL_SoR_Replace[[#This Row],[Multiplier]]*TBL_SoR_Replace[[#This Row],[Rate]])</f>
        <v>29.76</v>
      </c>
      <c r="M108" s="438"/>
      <c r="N108" s="438"/>
      <c r="O108" s="438"/>
      <c r="P108" s="438"/>
    </row>
    <row r="109" spans="1:16" ht="15" customHeight="1">
      <c r="A109" s="388" t="s">
        <v>1822</v>
      </c>
      <c r="B109" s="388" t="s">
        <v>1077</v>
      </c>
      <c r="C109" s="388" t="s">
        <v>1713</v>
      </c>
      <c r="D109" s="388" t="s">
        <v>207</v>
      </c>
      <c r="E109" s="443" t="s">
        <v>718</v>
      </c>
      <c r="F109" s="388" t="s">
        <v>1082</v>
      </c>
      <c r="G109" s="388" t="s">
        <v>1780</v>
      </c>
      <c r="H109" s="388"/>
      <c r="I109" s="454" t="s">
        <v>871</v>
      </c>
      <c r="J109" s="390">
        <v>121.79</v>
      </c>
      <c r="K109" s="391">
        <v>1</v>
      </c>
      <c r="L109" s="392">
        <f>SUM(TBL_SoR_Replace[[#This Row],[Multiplier]]*TBL_SoR_Replace[[#This Row],[Rate]])</f>
        <v>121.79</v>
      </c>
      <c r="M109" s="438"/>
      <c r="N109" s="438"/>
      <c r="O109" s="438"/>
      <c r="P109" s="438"/>
    </row>
    <row r="110" spans="1:16" ht="15" customHeight="1">
      <c r="A110" s="388" t="s">
        <v>1823</v>
      </c>
      <c r="B110" s="388" t="s">
        <v>1077</v>
      </c>
      <c r="C110" s="388" t="s">
        <v>1713</v>
      </c>
      <c r="D110" s="388" t="s">
        <v>207</v>
      </c>
      <c r="E110" s="443" t="s">
        <v>720</v>
      </c>
      <c r="F110" s="388" t="s">
        <v>1715</v>
      </c>
      <c r="G110" s="388" t="s">
        <v>1716</v>
      </c>
      <c r="H110" s="388"/>
      <c r="I110" s="454" t="s">
        <v>871</v>
      </c>
      <c r="J110" s="390">
        <v>24.73</v>
      </c>
      <c r="K110" s="391">
        <v>1</v>
      </c>
      <c r="L110" s="392">
        <f>SUM(TBL_SoR_Replace[[#This Row],[Multiplier]]*TBL_SoR_Replace[[#This Row],[Rate]])</f>
        <v>24.73</v>
      </c>
      <c r="M110" s="438"/>
      <c r="N110" s="438"/>
      <c r="O110" s="438"/>
      <c r="P110" s="438"/>
    </row>
    <row r="111" spans="1:16" ht="15" customHeight="1">
      <c r="A111" s="388" t="s">
        <v>1824</v>
      </c>
      <c r="B111" s="388" t="s">
        <v>1077</v>
      </c>
      <c r="C111" s="388" t="s">
        <v>1713</v>
      </c>
      <c r="D111" s="388" t="s">
        <v>207</v>
      </c>
      <c r="E111" s="443" t="s">
        <v>720</v>
      </c>
      <c r="F111" s="388" t="s">
        <v>887</v>
      </c>
      <c r="G111" s="388" t="s">
        <v>1716</v>
      </c>
      <c r="H111" s="388"/>
      <c r="I111" s="454" t="s">
        <v>871</v>
      </c>
      <c r="J111" s="390">
        <v>52.73</v>
      </c>
      <c r="K111" s="391">
        <v>1</v>
      </c>
      <c r="L111" s="392">
        <f>SUM(TBL_SoR_Replace[[#This Row],[Multiplier]]*TBL_SoR_Replace[[#This Row],[Rate]])</f>
        <v>52.73</v>
      </c>
      <c r="M111" s="438"/>
      <c r="N111" s="438"/>
      <c r="O111" s="438"/>
      <c r="P111" s="438"/>
    </row>
    <row r="112" spans="1:16" ht="15" customHeight="1">
      <c r="A112" s="388" t="s">
        <v>1825</v>
      </c>
      <c r="B112" s="388" t="s">
        <v>1077</v>
      </c>
      <c r="C112" s="388" t="s">
        <v>1713</v>
      </c>
      <c r="D112" s="388" t="s">
        <v>207</v>
      </c>
      <c r="E112" s="443" t="s">
        <v>720</v>
      </c>
      <c r="F112" s="388" t="s">
        <v>1082</v>
      </c>
      <c r="G112" s="388" t="s">
        <v>1780</v>
      </c>
      <c r="H112" s="388"/>
      <c r="I112" s="454" t="s">
        <v>871</v>
      </c>
      <c r="J112" s="390">
        <v>144.83000000000001</v>
      </c>
      <c r="K112" s="391">
        <v>1</v>
      </c>
      <c r="L112" s="392">
        <f>SUM(TBL_SoR_Replace[[#This Row],[Multiplier]]*TBL_SoR_Replace[[#This Row],[Rate]])</f>
        <v>144.83000000000001</v>
      </c>
      <c r="M112" s="438"/>
      <c r="N112" s="438"/>
      <c r="O112" s="438"/>
      <c r="P112" s="438"/>
    </row>
    <row r="113" spans="1:16" ht="15" customHeight="1">
      <c r="A113" s="388" t="s">
        <v>1826</v>
      </c>
      <c r="B113" s="388" t="s">
        <v>1077</v>
      </c>
      <c r="C113" s="388" t="s">
        <v>1713</v>
      </c>
      <c r="D113" s="388" t="s">
        <v>207</v>
      </c>
      <c r="E113" s="443" t="s">
        <v>722</v>
      </c>
      <c r="F113" s="388" t="s">
        <v>1715</v>
      </c>
      <c r="G113" s="388" t="s">
        <v>1716</v>
      </c>
      <c r="H113" s="388"/>
      <c r="I113" s="454" t="s">
        <v>1827</v>
      </c>
      <c r="J113" s="390">
        <v>23.8</v>
      </c>
      <c r="K113" s="391">
        <v>1</v>
      </c>
      <c r="L113" s="392">
        <f>SUM(TBL_SoR_Replace[[#This Row],[Multiplier]]*TBL_SoR_Replace[[#This Row],[Rate]])</f>
        <v>23.8</v>
      </c>
      <c r="M113" s="438"/>
      <c r="N113" s="438"/>
      <c r="O113" s="438"/>
      <c r="P113" s="438"/>
    </row>
    <row r="114" spans="1:16" ht="15" customHeight="1">
      <c r="A114" s="388" t="s">
        <v>1828</v>
      </c>
      <c r="B114" s="388" t="s">
        <v>1077</v>
      </c>
      <c r="C114" s="388" t="s">
        <v>1713</v>
      </c>
      <c r="D114" s="388" t="s">
        <v>207</v>
      </c>
      <c r="E114" s="443" t="s">
        <v>722</v>
      </c>
      <c r="F114" s="388" t="s">
        <v>887</v>
      </c>
      <c r="G114" s="388" t="s">
        <v>1716</v>
      </c>
      <c r="H114" s="388"/>
      <c r="I114" s="454" t="s">
        <v>1827</v>
      </c>
      <c r="J114" s="390">
        <v>24.68</v>
      </c>
      <c r="K114" s="391">
        <v>1</v>
      </c>
      <c r="L114" s="392">
        <f>SUM(TBL_SoR_Replace[[#This Row],[Multiplier]]*TBL_SoR_Replace[[#This Row],[Rate]])</f>
        <v>24.68</v>
      </c>
      <c r="M114" s="438"/>
      <c r="N114" s="438"/>
      <c r="O114" s="438"/>
      <c r="P114" s="438"/>
    </row>
    <row r="115" spans="1:16" ht="15" customHeight="1">
      <c r="A115" s="388" t="s">
        <v>1829</v>
      </c>
      <c r="B115" s="388" t="s">
        <v>1077</v>
      </c>
      <c r="C115" s="388" t="s">
        <v>1713</v>
      </c>
      <c r="D115" s="388" t="s">
        <v>207</v>
      </c>
      <c r="E115" s="443" t="s">
        <v>728</v>
      </c>
      <c r="F115" s="388" t="s">
        <v>1715</v>
      </c>
      <c r="G115" s="388" t="s">
        <v>1716</v>
      </c>
      <c r="H115" s="388"/>
      <c r="I115" s="454" t="s">
        <v>896</v>
      </c>
      <c r="J115" s="390">
        <v>90.41</v>
      </c>
      <c r="K115" s="391">
        <v>1</v>
      </c>
      <c r="L115" s="392">
        <f>SUM(TBL_SoR_Replace[[#This Row],[Multiplier]]*TBL_SoR_Replace[[#This Row],[Rate]])</f>
        <v>90.41</v>
      </c>
      <c r="M115" s="438"/>
      <c r="N115" s="438"/>
      <c r="O115" s="438"/>
      <c r="P115" s="438"/>
    </row>
    <row r="116" spans="1:16" ht="15" customHeight="1">
      <c r="A116" s="388" t="s">
        <v>1830</v>
      </c>
      <c r="B116" s="388" t="s">
        <v>1077</v>
      </c>
      <c r="C116" s="388" t="s">
        <v>1713</v>
      </c>
      <c r="D116" s="388" t="s">
        <v>207</v>
      </c>
      <c r="E116" s="443" t="s">
        <v>728</v>
      </c>
      <c r="F116" s="388" t="s">
        <v>887</v>
      </c>
      <c r="G116" s="388" t="s">
        <v>1716</v>
      </c>
      <c r="H116" s="388"/>
      <c r="I116" s="454" t="s">
        <v>896</v>
      </c>
      <c r="J116" s="390">
        <v>45.53</v>
      </c>
      <c r="K116" s="391">
        <v>1</v>
      </c>
      <c r="L116" s="392">
        <f>SUM(TBL_SoR_Replace[[#This Row],[Multiplier]]*TBL_SoR_Replace[[#This Row],[Rate]])</f>
        <v>45.53</v>
      </c>
      <c r="M116" s="438"/>
      <c r="N116" s="438"/>
      <c r="O116" s="438"/>
      <c r="P116" s="438"/>
    </row>
    <row r="117" spans="1:16" ht="15" customHeight="1">
      <c r="A117" s="388" t="s">
        <v>1831</v>
      </c>
      <c r="B117" s="388" t="s">
        <v>1077</v>
      </c>
      <c r="C117" s="388" t="s">
        <v>1713</v>
      </c>
      <c r="D117" s="388" t="s">
        <v>207</v>
      </c>
      <c r="E117" s="443" t="s">
        <v>728</v>
      </c>
      <c r="F117" s="388" t="s">
        <v>1082</v>
      </c>
      <c r="G117" s="388" t="s">
        <v>1780</v>
      </c>
      <c r="H117" s="388"/>
      <c r="I117" s="454" t="s">
        <v>896</v>
      </c>
      <c r="J117" s="390">
        <v>137.15</v>
      </c>
      <c r="K117" s="391">
        <v>1</v>
      </c>
      <c r="L117" s="392">
        <f>SUM(TBL_SoR_Replace[[#This Row],[Multiplier]]*TBL_SoR_Replace[[#This Row],[Rate]])</f>
        <v>137.15</v>
      </c>
      <c r="M117" s="438"/>
      <c r="N117" s="438"/>
      <c r="O117" s="438"/>
      <c r="P117" s="438"/>
    </row>
    <row r="118" spans="1:16" ht="15" customHeight="1">
      <c r="A118" s="388" t="s">
        <v>1832</v>
      </c>
      <c r="B118" s="388" t="s">
        <v>1077</v>
      </c>
      <c r="C118" s="388" t="s">
        <v>1713</v>
      </c>
      <c r="D118" s="388" t="s">
        <v>207</v>
      </c>
      <c r="E118" s="443" t="s">
        <v>730</v>
      </c>
      <c r="F118" s="388"/>
      <c r="G118" s="388"/>
      <c r="H118" s="388"/>
      <c r="I118" s="454" t="s">
        <v>871</v>
      </c>
      <c r="J118" s="390">
        <v>71.38</v>
      </c>
      <c r="K118" s="391">
        <v>1</v>
      </c>
      <c r="L118" s="392">
        <f>SUM(TBL_SoR_Replace[[#This Row],[Multiplier]]*TBL_SoR_Replace[[#This Row],[Rate]])</f>
        <v>71.38</v>
      </c>
      <c r="M118" s="438"/>
      <c r="N118" s="438"/>
      <c r="O118" s="438"/>
      <c r="P118" s="438"/>
    </row>
    <row r="119" spans="1:16" ht="30" customHeight="1">
      <c r="A119" s="388" t="s">
        <v>1833</v>
      </c>
      <c r="B119" s="388" t="s">
        <v>1077</v>
      </c>
      <c r="C119" s="388" t="s">
        <v>1834</v>
      </c>
      <c r="D119" s="388" t="s">
        <v>207</v>
      </c>
      <c r="E119" s="443" t="s">
        <v>732</v>
      </c>
      <c r="F119" s="388" t="s">
        <v>1835</v>
      </c>
      <c r="G119" s="388" t="s">
        <v>1716</v>
      </c>
      <c r="H119" s="388"/>
      <c r="I119" s="454" t="s">
        <v>8</v>
      </c>
      <c r="J119" s="390">
        <v>40.450000000000003</v>
      </c>
      <c r="K119" s="391">
        <v>1</v>
      </c>
      <c r="L119" s="392">
        <f>SUM(TBL_SoR_Replace[[#This Row],[Multiplier]]*TBL_SoR_Replace[[#This Row],[Rate]])</f>
        <v>40.450000000000003</v>
      </c>
      <c r="M119" s="438"/>
      <c r="N119" s="438"/>
      <c r="O119" s="438"/>
      <c r="P119" s="438"/>
    </row>
    <row r="120" spans="1:16" ht="30" customHeight="1">
      <c r="A120" s="388" t="s">
        <v>1836</v>
      </c>
      <c r="B120" s="388" t="s">
        <v>1077</v>
      </c>
      <c r="C120" s="388" t="s">
        <v>1834</v>
      </c>
      <c r="D120" s="388" t="s">
        <v>207</v>
      </c>
      <c r="E120" s="443" t="s">
        <v>1837</v>
      </c>
      <c r="F120" s="388" t="s">
        <v>1835</v>
      </c>
      <c r="G120" s="388" t="s">
        <v>1716</v>
      </c>
      <c r="H120" s="388"/>
      <c r="I120" s="454" t="s">
        <v>8</v>
      </c>
      <c r="J120" s="390">
        <v>66.48</v>
      </c>
      <c r="K120" s="391">
        <v>1</v>
      </c>
      <c r="L120" s="392">
        <f>SUM(TBL_SoR_Replace[[#This Row],[Multiplier]]*TBL_SoR_Replace[[#This Row],[Rate]])</f>
        <v>66.48</v>
      </c>
      <c r="M120" s="438"/>
      <c r="N120" s="438"/>
      <c r="O120" s="438"/>
      <c r="P120" s="438"/>
    </row>
    <row r="121" spans="1:16" ht="30" customHeight="1">
      <c r="A121" s="388" t="s">
        <v>1838</v>
      </c>
      <c r="B121" s="388" t="s">
        <v>1077</v>
      </c>
      <c r="C121" s="388" t="s">
        <v>1834</v>
      </c>
      <c r="D121" s="388" t="s">
        <v>207</v>
      </c>
      <c r="E121" s="443" t="s">
        <v>1839</v>
      </c>
      <c r="F121" s="388" t="s">
        <v>1835</v>
      </c>
      <c r="G121" s="388" t="s">
        <v>1716</v>
      </c>
      <c r="H121" s="388"/>
      <c r="I121" s="454" t="s">
        <v>8</v>
      </c>
      <c r="J121" s="390">
        <v>71.38</v>
      </c>
      <c r="K121" s="391">
        <v>1</v>
      </c>
      <c r="L121" s="392">
        <f>SUM(TBL_SoR_Replace[[#This Row],[Multiplier]]*TBL_SoR_Replace[[#This Row],[Rate]])</f>
        <v>71.38</v>
      </c>
      <c r="M121" s="438"/>
      <c r="N121" s="438"/>
      <c r="O121" s="438"/>
      <c r="P121" s="438"/>
    </row>
    <row r="122" spans="1:16" ht="30" customHeight="1">
      <c r="A122" s="388" t="s">
        <v>1840</v>
      </c>
      <c r="B122" s="388" t="s">
        <v>1077</v>
      </c>
      <c r="C122" s="388" t="s">
        <v>1834</v>
      </c>
      <c r="D122" s="388" t="s">
        <v>207</v>
      </c>
      <c r="E122" s="443" t="s">
        <v>1841</v>
      </c>
      <c r="F122" s="388" t="s">
        <v>1835</v>
      </c>
      <c r="G122" s="388" t="s">
        <v>1716</v>
      </c>
      <c r="H122" s="388"/>
      <c r="I122" s="454" t="s">
        <v>8</v>
      </c>
      <c r="J122" s="390">
        <v>71.38</v>
      </c>
      <c r="K122" s="391">
        <v>1</v>
      </c>
      <c r="L122" s="392">
        <f>SUM(TBL_SoR_Replace[[#This Row],[Multiplier]]*TBL_SoR_Replace[[#This Row],[Rate]])</f>
        <v>71.38</v>
      </c>
      <c r="M122" s="438"/>
      <c r="N122" s="438"/>
      <c r="O122" s="438"/>
      <c r="P122" s="438"/>
    </row>
    <row r="123" spans="1:16" ht="15" customHeight="1">
      <c r="A123" s="388" t="s">
        <v>1842</v>
      </c>
      <c r="B123" s="388" t="s">
        <v>1077</v>
      </c>
      <c r="C123" s="388" t="s">
        <v>1834</v>
      </c>
      <c r="D123" s="388" t="s">
        <v>207</v>
      </c>
      <c r="E123" s="443" t="s">
        <v>737</v>
      </c>
      <c r="F123" s="388" t="s">
        <v>1082</v>
      </c>
      <c r="G123" s="388" t="s">
        <v>1716</v>
      </c>
      <c r="H123" s="388"/>
      <c r="I123" s="454" t="s">
        <v>8</v>
      </c>
      <c r="J123" s="390">
        <v>88.03</v>
      </c>
      <c r="K123" s="391">
        <v>1</v>
      </c>
      <c r="L123" s="392">
        <f>SUM(TBL_SoR_Replace[[#This Row],[Multiplier]]*TBL_SoR_Replace[[#This Row],[Rate]])</f>
        <v>88.03</v>
      </c>
      <c r="M123" s="438"/>
      <c r="N123" s="438"/>
      <c r="O123" s="438"/>
      <c r="P123" s="438"/>
    </row>
    <row r="124" spans="1:16" ht="15" customHeight="1">
      <c r="A124" s="388" t="s">
        <v>1843</v>
      </c>
      <c r="B124" s="388" t="s">
        <v>1077</v>
      </c>
      <c r="C124" s="388" t="s">
        <v>1713</v>
      </c>
      <c r="D124" s="388" t="s">
        <v>207</v>
      </c>
      <c r="E124" s="443" t="s">
        <v>1844</v>
      </c>
      <c r="F124" s="388"/>
      <c r="G124" s="388"/>
      <c r="H124" s="388"/>
      <c r="I124" s="454" t="s">
        <v>896</v>
      </c>
      <c r="J124" s="390">
        <v>3</v>
      </c>
      <c r="K124" s="391">
        <v>1</v>
      </c>
      <c r="L124" s="392">
        <f>SUM(TBL_SoR_Replace[[#This Row],[Multiplier]]*TBL_SoR_Replace[[#This Row],[Rate]])</f>
        <v>3</v>
      </c>
      <c r="M124" s="438"/>
      <c r="N124" s="438"/>
      <c r="O124" s="438"/>
      <c r="P124" s="438"/>
    </row>
    <row r="125" spans="1:16" ht="15" customHeight="1">
      <c r="A125" s="388" t="s">
        <v>1845</v>
      </c>
      <c r="B125" s="388" t="s">
        <v>1077</v>
      </c>
      <c r="C125" s="388" t="s">
        <v>1713</v>
      </c>
      <c r="D125" s="388" t="s">
        <v>207</v>
      </c>
      <c r="E125" s="443" t="s">
        <v>1846</v>
      </c>
      <c r="F125" s="388"/>
      <c r="G125" s="388"/>
      <c r="H125" s="388"/>
      <c r="I125" s="389" t="s">
        <v>896</v>
      </c>
      <c r="J125" s="390">
        <v>2.85</v>
      </c>
      <c r="K125" s="391">
        <v>1</v>
      </c>
      <c r="L125" s="392">
        <f>SUM(TBL_SoR_Replace[[#This Row],[Multiplier]]*TBL_SoR_Replace[[#This Row],[Rate]])</f>
        <v>2.85</v>
      </c>
      <c r="M125" s="438"/>
      <c r="N125" s="438"/>
      <c r="O125" s="438"/>
      <c r="P125" s="438"/>
    </row>
    <row r="126" spans="1:16" ht="30" customHeight="1">
      <c r="A126" s="388" t="s">
        <v>1847</v>
      </c>
      <c r="B126" s="388" t="s">
        <v>1077</v>
      </c>
      <c r="C126" s="388" t="s">
        <v>1848</v>
      </c>
      <c r="D126" s="388" t="s">
        <v>207</v>
      </c>
      <c r="E126" s="388" t="s">
        <v>1849</v>
      </c>
      <c r="F126" s="388" t="s">
        <v>1715</v>
      </c>
      <c r="G126" s="388" t="s">
        <v>1716</v>
      </c>
      <c r="H126" s="443" t="s">
        <v>1850</v>
      </c>
      <c r="I126" s="389" t="s">
        <v>896</v>
      </c>
      <c r="J126" s="390">
        <v>802.65</v>
      </c>
      <c r="K126" s="391">
        <v>1</v>
      </c>
      <c r="L126" s="392">
        <f>SUM(TBL_SoR_Replace[[#This Row],[Multiplier]]*TBL_SoR_Replace[[#This Row],[Rate]])</f>
        <v>802.65</v>
      </c>
      <c r="M126" s="438"/>
      <c r="N126" s="438"/>
      <c r="O126" s="438"/>
      <c r="P126" s="438"/>
    </row>
    <row r="127" spans="1:16" ht="30" customHeight="1">
      <c r="A127" s="388" t="s">
        <v>1851</v>
      </c>
      <c r="B127" s="388" t="s">
        <v>1077</v>
      </c>
      <c r="C127" s="388" t="s">
        <v>1848</v>
      </c>
      <c r="D127" s="388" t="s">
        <v>207</v>
      </c>
      <c r="E127" s="388" t="s">
        <v>1849</v>
      </c>
      <c r="F127" s="388" t="s">
        <v>1743</v>
      </c>
      <c r="G127" s="388" t="s">
        <v>1716</v>
      </c>
      <c r="H127" s="443" t="s">
        <v>1850</v>
      </c>
      <c r="I127" s="389" t="s">
        <v>896</v>
      </c>
      <c r="J127" s="390">
        <v>1076.76</v>
      </c>
      <c r="K127" s="391">
        <v>1</v>
      </c>
      <c r="L127" s="392">
        <f>SUM(TBL_SoR_Replace[[#This Row],[Multiplier]]*TBL_SoR_Replace[[#This Row],[Rate]])</f>
        <v>1076.76</v>
      </c>
      <c r="M127" s="438"/>
      <c r="N127" s="438"/>
      <c r="O127" s="438"/>
      <c r="P127" s="438"/>
    </row>
    <row r="128" spans="1:16" ht="30" customHeight="1">
      <c r="A128" s="388" t="s">
        <v>1852</v>
      </c>
      <c r="B128" s="388" t="s">
        <v>1077</v>
      </c>
      <c r="C128" s="388" t="s">
        <v>1848</v>
      </c>
      <c r="D128" s="388" t="s">
        <v>207</v>
      </c>
      <c r="E128" s="388" t="s">
        <v>1849</v>
      </c>
      <c r="F128" s="388" t="s">
        <v>887</v>
      </c>
      <c r="G128" s="388" t="s">
        <v>1716</v>
      </c>
      <c r="H128" s="443" t="s">
        <v>1850</v>
      </c>
      <c r="I128" s="389" t="s">
        <v>896</v>
      </c>
      <c r="J128" s="390">
        <v>1115.6400000000001</v>
      </c>
      <c r="K128" s="391">
        <v>1</v>
      </c>
      <c r="L128" s="392">
        <f>SUM(TBL_SoR_Replace[[#This Row],[Multiplier]]*TBL_SoR_Replace[[#This Row],[Rate]])</f>
        <v>1115.6400000000001</v>
      </c>
      <c r="M128" s="438"/>
      <c r="N128" s="438"/>
      <c r="O128" s="438"/>
      <c r="P128" s="438"/>
    </row>
    <row r="129" spans="1:16" ht="30" customHeight="1">
      <c r="A129" s="388" t="s">
        <v>1853</v>
      </c>
      <c r="B129" s="388" t="s">
        <v>1077</v>
      </c>
      <c r="C129" s="388" t="s">
        <v>1848</v>
      </c>
      <c r="D129" s="388" t="s">
        <v>207</v>
      </c>
      <c r="E129" s="388" t="s">
        <v>1849</v>
      </c>
      <c r="F129" s="388" t="s">
        <v>1082</v>
      </c>
      <c r="G129" s="388" t="s">
        <v>1780</v>
      </c>
      <c r="H129" s="443" t="s">
        <v>1850</v>
      </c>
      <c r="I129" s="389" t="s">
        <v>896</v>
      </c>
      <c r="J129" s="390">
        <v>2029.14</v>
      </c>
      <c r="K129" s="391">
        <v>1</v>
      </c>
      <c r="L129" s="392">
        <f>SUM(TBL_SoR_Replace[[#This Row],[Multiplier]]*TBL_SoR_Replace[[#This Row],[Rate]])</f>
        <v>2029.14</v>
      </c>
      <c r="M129" s="438"/>
      <c r="N129" s="438"/>
      <c r="O129" s="438"/>
      <c r="P129" s="438"/>
    </row>
    <row r="130" spans="1:16" ht="45" customHeight="1">
      <c r="A130" s="388" t="s">
        <v>1854</v>
      </c>
      <c r="B130" s="388" t="s">
        <v>1077</v>
      </c>
      <c r="C130" s="388" t="s">
        <v>1848</v>
      </c>
      <c r="D130" s="388" t="s">
        <v>207</v>
      </c>
      <c r="E130" s="388" t="s">
        <v>1855</v>
      </c>
      <c r="F130" s="388" t="s">
        <v>1715</v>
      </c>
      <c r="G130" s="388" t="s">
        <v>1716</v>
      </c>
      <c r="H130" s="443" t="s">
        <v>1850</v>
      </c>
      <c r="I130" s="389" t="s">
        <v>896</v>
      </c>
      <c r="J130" s="390">
        <v>810.59</v>
      </c>
      <c r="K130" s="391">
        <v>1</v>
      </c>
      <c r="L130" s="392">
        <f>SUM(TBL_SoR_Replace[[#This Row],[Multiplier]]*TBL_SoR_Replace[[#This Row],[Rate]])</f>
        <v>810.59</v>
      </c>
      <c r="M130" s="438"/>
      <c r="N130" s="438"/>
      <c r="O130" s="438"/>
      <c r="P130" s="438"/>
    </row>
    <row r="131" spans="1:16" ht="45" customHeight="1">
      <c r="A131" s="388" t="s">
        <v>1856</v>
      </c>
      <c r="B131" s="388" t="s">
        <v>1077</v>
      </c>
      <c r="C131" s="388" t="s">
        <v>1848</v>
      </c>
      <c r="D131" s="388" t="s">
        <v>207</v>
      </c>
      <c r="E131" s="388" t="s">
        <v>1855</v>
      </c>
      <c r="F131" s="388" t="s">
        <v>1743</v>
      </c>
      <c r="G131" s="388" t="s">
        <v>1716</v>
      </c>
      <c r="H131" s="443" t="s">
        <v>1850</v>
      </c>
      <c r="I131" s="389" t="s">
        <v>896</v>
      </c>
      <c r="J131" s="390">
        <v>1128.4100000000001</v>
      </c>
      <c r="K131" s="391">
        <v>1</v>
      </c>
      <c r="L131" s="392">
        <f>SUM(TBL_SoR_Replace[[#This Row],[Multiplier]]*TBL_SoR_Replace[[#This Row],[Rate]])</f>
        <v>1128.4100000000001</v>
      </c>
      <c r="M131" s="438"/>
      <c r="N131" s="438"/>
      <c r="O131" s="438"/>
      <c r="P131" s="438"/>
    </row>
    <row r="132" spans="1:16" ht="45" customHeight="1">
      <c r="A132" s="388" t="s">
        <v>1857</v>
      </c>
      <c r="B132" s="388" t="s">
        <v>1077</v>
      </c>
      <c r="C132" s="388" t="s">
        <v>1848</v>
      </c>
      <c r="D132" s="388" t="s">
        <v>207</v>
      </c>
      <c r="E132" s="388" t="s">
        <v>1855</v>
      </c>
      <c r="F132" s="388" t="s">
        <v>887</v>
      </c>
      <c r="G132" s="388" t="s">
        <v>1716</v>
      </c>
      <c r="H132" s="443" t="s">
        <v>1850</v>
      </c>
      <c r="I132" s="389" t="s">
        <v>896</v>
      </c>
      <c r="J132" s="390">
        <v>1115.6400000000001</v>
      </c>
      <c r="K132" s="391">
        <v>1</v>
      </c>
      <c r="L132" s="392">
        <f>SUM(TBL_SoR_Replace[[#This Row],[Multiplier]]*TBL_SoR_Replace[[#This Row],[Rate]])</f>
        <v>1115.6400000000001</v>
      </c>
      <c r="M132" s="438"/>
      <c r="N132" s="438"/>
      <c r="O132" s="438"/>
      <c r="P132" s="438"/>
    </row>
    <row r="133" spans="1:16" ht="45" customHeight="1">
      <c r="A133" s="388" t="s">
        <v>1858</v>
      </c>
      <c r="B133" s="388" t="s">
        <v>1077</v>
      </c>
      <c r="C133" s="388" t="s">
        <v>1848</v>
      </c>
      <c r="D133" s="388" t="s">
        <v>207</v>
      </c>
      <c r="E133" s="388" t="s">
        <v>1855</v>
      </c>
      <c r="F133" s="388" t="s">
        <v>1082</v>
      </c>
      <c r="G133" s="388" t="s">
        <v>1780</v>
      </c>
      <c r="H133" s="443" t="s">
        <v>1850</v>
      </c>
      <c r="I133" s="389" t="s">
        <v>896</v>
      </c>
      <c r="J133" s="390">
        <v>2092.37</v>
      </c>
      <c r="K133" s="391">
        <v>1</v>
      </c>
      <c r="L133" s="392">
        <f>SUM(TBL_SoR_Replace[[#This Row],[Multiplier]]*TBL_SoR_Replace[[#This Row],[Rate]])</f>
        <v>2092.37</v>
      </c>
      <c r="M133" s="438"/>
      <c r="N133" s="438"/>
      <c r="O133" s="438"/>
      <c r="P133" s="438"/>
    </row>
    <row r="134" spans="1:16" ht="45" customHeight="1">
      <c r="A134" s="388" t="s">
        <v>1859</v>
      </c>
      <c r="B134" s="388" t="s">
        <v>1077</v>
      </c>
      <c r="C134" s="388" t="s">
        <v>1848</v>
      </c>
      <c r="D134" s="388" t="s">
        <v>207</v>
      </c>
      <c r="E134" s="388" t="s">
        <v>1860</v>
      </c>
      <c r="F134" s="388" t="s">
        <v>1715</v>
      </c>
      <c r="G134" s="388" t="s">
        <v>1716</v>
      </c>
      <c r="H134" s="443" t="s">
        <v>1850</v>
      </c>
      <c r="I134" s="389" t="s">
        <v>896</v>
      </c>
      <c r="J134" s="390">
        <v>818.52</v>
      </c>
      <c r="K134" s="391">
        <v>1</v>
      </c>
      <c r="L134" s="392">
        <f>SUM(TBL_SoR_Replace[[#This Row],[Multiplier]]*TBL_SoR_Replace[[#This Row],[Rate]])</f>
        <v>818.52</v>
      </c>
      <c r="M134" s="438"/>
      <c r="N134" s="438"/>
      <c r="O134" s="438"/>
      <c r="P134" s="438"/>
    </row>
    <row r="135" spans="1:16" ht="45" customHeight="1">
      <c r="A135" s="388" t="s">
        <v>1861</v>
      </c>
      <c r="B135" s="388" t="s">
        <v>1077</v>
      </c>
      <c r="C135" s="388" t="s">
        <v>1848</v>
      </c>
      <c r="D135" s="388" t="s">
        <v>207</v>
      </c>
      <c r="E135" s="388" t="s">
        <v>1860</v>
      </c>
      <c r="F135" s="388" t="s">
        <v>1743</v>
      </c>
      <c r="G135" s="388" t="s">
        <v>1716</v>
      </c>
      <c r="H135" s="443" t="s">
        <v>1850</v>
      </c>
      <c r="I135" s="389" t="s">
        <v>896</v>
      </c>
      <c r="J135" s="390">
        <v>1105.04</v>
      </c>
      <c r="K135" s="391">
        <v>1</v>
      </c>
      <c r="L135" s="392">
        <f>SUM(TBL_SoR_Replace[[#This Row],[Multiplier]]*TBL_SoR_Replace[[#This Row],[Rate]])</f>
        <v>1105.04</v>
      </c>
      <c r="M135" s="438"/>
      <c r="N135" s="438"/>
      <c r="O135" s="438"/>
      <c r="P135" s="438"/>
    </row>
    <row r="136" spans="1:16" ht="45" customHeight="1">
      <c r="A136" s="388" t="s">
        <v>1862</v>
      </c>
      <c r="B136" s="388" t="s">
        <v>1077</v>
      </c>
      <c r="C136" s="388" t="s">
        <v>1848</v>
      </c>
      <c r="D136" s="388" t="s">
        <v>207</v>
      </c>
      <c r="E136" s="388" t="s">
        <v>1860</v>
      </c>
      <c r="F136" s="388" t="s">
        <v>887</v>
      </c>
      <c r="G136" s="388" t="s">
        <v>1716</v>
      </c>
      <c r="H136" s="443" t="s">
        <v>1850</v>
      </c>
      <c r="I136" s="389" t="s">
        <v>896</v>
      </c>
      <c r="J136" s="390">
        <v>1115.6400000000001</v>
      </c>
      <c r="K136" s="391">
        <v>1</v>
      </c>
      <c r="L136" s="392">
        <f>SUM(TBL_SoR_Replace[[#This Row],[Multiplier]]*TBL_SoR_Replace[[#This Row],[Rate]])</f>
        <v>1115.6400000000001</v>
      </c>
      <c r="M136" s="438"/>
      <c r="N136" s="438"/>
      <c r="O136" s="438"/>
      <c r="P136" s="438"/>
    </row>
    <row r="137" spans="1:16" ht="45" customHeight="1">
      <c r="A137" s="388" t="s">
        <v>1863</v>
      </c>
      <c r="B137" s="388" t="s">
        <v>1077</v>
      </c>
      <c r="C137" s="388" t="s">
        <v>1848</v>
      </c>
      <c r="D137" s="388" t="s">
        <v>207</v>
      </c>
      <c r="E137" s="388" t="s">
        <v>1860</v>
      </c>
      <c r="F137" s="388" t="s">
        <v>1082</v>
      </c>
      <c r="G137" s="388" t="s">
        <v>1780</v>
      </c>
      <c r="H137" s="443" t="s">
        <v>1850</v>
      </c>
      <c r="I137" s="389" t="s">
        <v>896</v>
      </c>
      <c r="J137" s="390">
        <v>1874.15</v>
      </c>
      <c r="K137" s="391">
        <v>1</v>
      </c>
      <c r="L137" s="392">
        <f>SUM(TBL_SoR_Replace[[#This Row],[Multiplier]]*TBL_SoR_Replace[[#This Row],[Rate]])</f>
        <v>1874.15</v>
      </c>
      <c r="M137" s="438"/>
      <c r="N137" s="438"/>
      <c r="O137" s="438"/>
      <c r="P137" s="438"/>
    </row>
    <row r="138" spans="1:16" ht="45" customHeight="1">
      <c r="A138" s="388" t="s">
        <v>1864</v>
      </c>
      <c r="B138" s="388" t="s">
        <v>1077</v>
      </c>
      <c r="C138" s="388" t="s">
        <v>1848</v>
      </c>
      <c r="D138" s="388" t="s">
        <v>207</v>
      </c>
      <c r="E138" s="388" t="s">
        <v>1865</v>
      </c>
      <c r="F138" s="388" t="s">
        <v>1715</v>
      </c>
      <c r="G138" s="388" t="s">
        <v>1716</v>
      </c>
      <c r="H138" s="443" t="s">
        <v>1850</v>
      </c>
      <c r="I138" s="389" t="s">
        <v>896</v>
      </c>
      <c r="J138" s="390">
        <v>802.65</v>
      </c>
      <c r="K138" s="391">
        <v>1</v>
      </c>
      <c r="L138" s="392">
        <f>SUM(TBL_SoR_Replace[[#This Row],[Multiplier]]*TBL_SoR_Replace[[#This Row],[Rate]])</f>
        <v>802.65</v>
      </c>
      <c r="M138" s="438"/>
      <c r="N138" s="438"/>
      <c r="O138" s="438"/>
      <c r="P138" s="438"/>
    </row>
    <row r="139" spans="1:16" ht="45" customHeight="1">
      <c r="A139" s="388" t="s">
        <v>1866</v>
      </c>
      <c r="B139" s="388" t="s">
        <v>1077</v>
      </c>
      <c r="C139" s="388" t="s">
        <v>1848</v>
      </c>
      <c r="D139" s="388" t="s">
        <v>207</v>
      </c>
      <c r="E139" s="388" t="s">
        <v>1865</v>
      </c>
      <c r="F139" s="388" t="s">
        <v>1743</v>
      </c>
      <c r="G139" s="388" t="s">
        <v>1716</v>
      </c>
      <c r="H139" s="443" t="s">
        <v>1850</v>
      </c>
      <c r="I139" s="389" t="s">
        <v>896</v>
      </c>
      <c r="J139" s="390">
        <v>1076.76</v>
      </c>
      <c r="K139" s="391">
        <v>1</v>
      </c>
      <c r="L139" s="392">
        <f>SUM(TBL_SoR_Replace[[#This Row],[Multiplier]]*TBL_SoR_Replace[[#This Row],[Rate]])</f>
        <v>1076.76</v>
      </c>
      <c r="M139" s="438"/>
      <c r="N139" s="438"/>
      <c r="O139" s="438"/>
      <c r="P139" s="438"/>
    </row>
    <row r="140" spans="1:16" ht="45" customHeight="1">
      <c r="A140" s="388" t="s">
        <v>1867</v>
      </c>
      <c r="B140" s="388" t="s">
        <v>1077</v>
      </c>
      <c r="C140" s="388" t="s">
        <v>1848</v>
      </c>
      <c r="D140" s="388" t="s">
        <v>207</v>
      </c>
      <c r="E140" s="388" t="s">
        <v>1865</v>
      </c>
      <c r="F140" s="388" t="s">
        <v>887</v>
      </c>
      <c r="G140" s="388" t="s">
        <v>1716</v>
      </c>
      <c r="H140" s="443" t="s">
        <v>1850</v>
      </c>
      <c r="I140" s="389" t="s">
        <v>896</v>
      </c>
      <c r="J140" s="390">
        <v>1115.6400000000001</v>
      </c>
      <c r="K140" s="391">
        <v>1</v>
      </c>
      <c r="L140" s="392">
        <f>SUM(TBL_SoR_Replace[[#This Row],[Multiplier]]*TBL_SoR_Replace[[#This Row],[Rate]])</f>
        <v>1115.6400000000001</v>
      </c>
      <c r="M140" s="438"/>
      <c r="N140" s="438"/>
      <c r="O140" s="438"/>
      <c r="P140" s="438"/>
    </row>
    <row r="141" spans="1:16" ht="45" customHeight="1">
      <c r="A141" s="388" t="s">
        <v>1868</v>
      </c>
      <c r="B141" s="388" t="s">
        <v>1077</v>
      </c>
      <c r="C141" s="388" t="s">
        <v>1848</v>
      </c>
      <c r="D141" s="388" t="s">
        <v>207</v>
      </c>
      <c r="E141" s="388" t="s">
        <v>1865</v>
      </c>
      <c r="F141" s="388" t="s">
        <v>1082</v>
      </c>
      <c r="G141" s="388" t="s">
        <v>1780</v>
      </c>
      <c r="H141" s="443" t="s">
        <v>1850</v>
      </c>
      <c r="I141" s="389" t="s">
        <v>896</v>
      </c>
      <c r="J141" s="390">
        <v>1823.84</v>
      </c>
      <c r="K141" s="391">
        <v>1</v>
      </c>
      <c r="L141" s="392">
        <f>SUM(TBL_SoR_Replace[[#This Row],[Multiplier]]*TBL_SoR_Replace[[#This Row],[Rate]])</f>
        <v>1823.84</v>
      </c>
      <c r="M141" s="438"/>
      <c r="N141" s="438"/>
      <c r="O141" s="438"/>
      <c r="P141" s="438"/>
    </row>
    <row r="142" spans="1:16" ht="30" customHeight="1">
      <c r="A142" s="388" t="s">
        <v>1869</v>
      </c>
      <c r="B142" s="388" t="s">
        <v>1077</v>
      </c>
      <c r="C142" s="388" t="s">
        <v>1848</v>
      </c>
      <c r="D142" s="388" t="s">
        <v>207</v>
      </c>
      <c r="E142" s="388" t="s">
        <v>1870</v>
      </c>
      <c r="F142" s="388" t="s">
        <v>1715</v>
      </c>
      <c r="G142" s="388" t="s">
        <v>1716</v>
      </c>
      <c r="H142" s="443" t="s">
        <v>1850</v>
      </c>
      <c r="I142" s="389" t="s">
        <v>896</v>
      </c>
      <c r="J142" s="390">
        <v>810.59</v>
      </c>
      <c r="K142" s="391">
        <v>1</v>
      </c>
      <c r="L142" s="392">
        <f>SUM(TBL_SoR_Replace[[#This Row],[Multiplier]]*TBL_SoR_Replace[[#This Row],[Rate]])</f>
        <v>810.59</v>
      </c>
      <c r="M142" s="438"/>
      <c r="N142" s="438"/>
      <c r="O142" s="438"/>
      <c r="P142" s="438"/>
    </row>
    <row r="143" spans="1:16" ht="30" customHeight="1">
      <c r="A143" s="388" t="s">
        <v>1871</v>
      </c>
      <c r="B143" s="388" t="s">
        <v>1077</v>
      </c>
      <c r="C143" s="388" t="s">
        <v>1848</v>
      </c>
      <c r="D143" s="388" t="s">
        <v>207</v>
      </c>
      <c r="E143" s="388" t="s">
        <v>1870</v>
      </c>
      <c r="F143" s="388" t="s">
        <v>1743</v>
      </c>
      <c r="G143" s="388" t="s">
        <v>1716</v>
      </c>
      <c r="H143" s="443" t="s">
        <v>1850</v>
      </c>
      <c r="I143" s="389" t="s">
        <v>896</v>
      </c>
      <c r="J143" s="390">
        <v>1076.76</v>
      </c>
      <c r="K143" s="391">
        <v>1</v>
      </c>
      <c r="L143" s="392">
        <f>SUM(TBL_SoR_Replace[[#This Row],[Multiplier]]*TBL_SoR_Replace[[#This Row],[Rate]])</f>
        <v>1076.76</v>
      </c>
      <c r="M143" s="438"/>
      <c r="N143" s="438"/>
      <c r="O143" s="438"/>
      <c r="P143" s="438"/>
    </row>
    <row r="144" spans="1:16" ht="30" customHeight="1">
      <c r="A144" s="388" t="s">
        <v>1872</v>
      </c>
      <c r="B144" s="388" t="s">
        <v>1077</v>
      </c>
      <c r="C144" s="388" t="s">
        <v>1848</v>
      </c>
      <c r="D144" s="388" t="s">
        <v>207</v>
      </c>
      <c r="E144" s="388" t="s">
        <v>1870</v>
      </c>
      <c r="F144" s="388" t="s">
        <v>887</v>
      </c>
      <c r="G144" s="388" t="s">
        <v>1716</v>
      </c>
      <c r="H144" s="443" t="s">
        <v>1850</v>
      </c>
      <c r="I144" s="389" t="s">
        <v>896</v>
      </c>
      <c r="J144" s="390">
        <v>1115.6400000000001</v>
      </c>
      <c r="K144" s="391">
        <v>1</v>
      </c>
      <c r="L144" s="392">
        <f>SUM(TBL_SoR_Replace[[#This Row],[Multiplier]]*TBL_SoR_Replace[[#This Row],[Rate]])</f>
        <v>1115.6400000000001</v>
      </c>
      <c r="M144" s="438"/>
      <c r="N144" s="438"/>
      <c r="O144" s="438"/>
      <c r="P144" s="438"/>
    </row>
    <row r="145" spans="1:16" ht="30" customHeight="1">
      <c r="A145" s="388" t="s">
        <v>1873</v>
      </c>
      <c r="B145" s="388" t="s">
        <v>1077</v>
      </c>
      <c r="C145" s="388" t="s">
        <v>1848</v>
      </c>
      <c r="D145" s="388" t="s">
        <v>207</v>
      </c>
      <c r="E145" s="388" t="s">
        <v>1870</v>
      </c>
      <c r="F145" s="388" t="s">
        <v>1082</v>
      </c>
      <c r="G145" s="388" t="s">
        <v>1780</v>
      </c>
      <c r="H145" s="443" t="s">
        <v>1850</v>
      </c>
      <c r="I145" s="389" t="s">
        <v>896</v>
      </c>
      <c r="J145" s="390">
        <v>2136.59</v>
      </c>
      <c r="K145" s="391">
        <v>1</v>
      </c>
      <c r="L145" s="392">
        <f>SUM(TBL_SoR_Replace[[#This Row],[Multiplier]]*TBL_SoR_Replace[[#This Row],[Rate]])</f>
        <v>2136.59</v>
      </c>
      <c r="M145" s="438"/>
      <c r="N145" s="438"/>
      <c r="O145" s="438"/>
      <c r="P145" s="438"/>
    </row>
    <row r="146" spans="1:16" ht="45" customHeight="1">
      <c r="A146" s="388" t="s">
        <v>1874</v>
      </c>
      <c r="B146" s="388" t="s">
        <v>1077</v>
      </c>
      <c r="C146" s="388" t="s">
        <v>1848</v>
      </c>
      <c r="D146" s="388" t="s">
        <v>207</v>
      </c>
      <c r="E146" s="388" t="s">
        <v>1875</v>
      </c>
      <c r="F146" s="388" t="s">
        <v>1715</v>
      </c>
      <c r="G146" s="388" t="s">
        <v>1716</v>
      </c>
      <c r="H146" s="443" t="s">
        <v>1850</v>
      </c>
      <c r="I146" s="389" t="s">
        <v>896</v>
      </c>
      <c r="J146" s="390">
        <v>818.52</v>
      </c>
      <c r="K146" s="391">
        <v>1</v>
      </c>
      <c r="L146" s="392">
        <f>SUM(TBL_SoR_Replace[[#This Row],[Multiplier]]*TBL_SoR_Replace[[#This Row],[Rate]])</f>
        <v>818.52</v>
      </c>
      <c r="M146" s="438"/>
      <c r="N146" s="438"/>
      <c r="O146" s="438"/>
      <c r="P146" s="438"/>
    </row>
    <row r="147" spans="1:16" ht="45" customHeight="1">
      <c r="A147" s="388" t="s">
        <v>1876</v>
      </c>
      <c r="B147" s="388" t="s">
        <v>1077</v>
      </c>
      <c r="C147" s="388" t="s">
        <v>1848</v>
      </c>
      <c r="D147" s="388" t="s">
        <v>207</v>
      </c>
      <c r="E147" s="388" t="s">
        <v>1875</v>
      </c>
      <c r="F147" s="388" t="s">
        <v>1743</v>
      </c>
      <c r="G147" s="388" t="s">
        <v>1716</v>
      </c>
      <c r="H147" s="443" t="s">
        <v>1850</v>
      </c>
      <c r="I147" s="389" t="s">
        <v>896</v>
      </c>
      <c r="J147" s="390">
        <v>1128.4100000000001</v>
      </c>
      <c r="K147" s="391">
        <v>1</v>
      </c>
      <c r="L147" s="392">
        <f>SUM(TBL_SoR_Replace[[#This Row],[Multiplier]]*TBL_SoR_Replace[[#This Row],[Rate]])</f>
        <v>1128.4100000000001</v>
      </c>
      <c r="M147" s="438"/>
      <c r="N147" s="438"/>
      <c r="O147" s="438"/>
      <c r="P147" s="438"/>
    </row>
    <row r="148" spans="1:16" ht="45" customHeight="1">
      <c r="A148" s="388" t="s">
        <v>1877</v>
      </c>
      <c r="B148" s="388" t="s">
        <v>1077</v>
      </c>
      <c r="C148" s="388" t="s">
        <v>1848</v>
      </c>
      <c r="D148" s="388" t="s">
        <v>207</v>
      </c>
      <c r="E148" s="388" t="s">
        <v>1875</v>
      </c>
      <c r="F148" s="388" t="s">
        <v>887</v>
      </c>
      <c r="G148" s="388" t="s">
        <v>1716</v>
      </c>
      <c r="H148" s="443" t="s">
        <v>1850</v>
      </c>
      <c r="I148" s="389" t="s">
        <v>896</v>
      </c>
      <c r="J148" s="390">
        <v>1115.6400000000001</v>
      </c>
      <c r="K148" s="391">
        <v>1</v>
      </c>
      <c r="L148" s="392">
        <f>SUM(TBL_SoR_Replace[[#This Row],[Multiplier]]*TBL_SoR_Replace[[#This Row],[Rate]])</f>
        <v>1115.6400000000001</v>
      </c>
      <c r="M148" s="438"/>
      <c r="N148" s="438"/>
      <c r="O148" s="438"/>
      <c r="P148" s="438"/>
    </row>
    <row r="149" spans="1:16" ht="45" customHeight="1">
      <c r="A149" s="388" t="s">
        <v>1878</v>
      </c>
      <c r="B149" s="388" t="s">
        <v>1077</v>
      </c>
      <c r="C149" s="388" t="s">
        <v>1848</v>
      </c>
      <c r="D149" s="388" t="s">
        <v>207</v>
      </c>
      <c r="E149" s="388" t="s">
        <v>1875</v>
      </c>
      <c r="F149" s="388" t="s">
        <v>1082</v>
      </c>
      <c r="G149" s="388" t="s">
        <v>1780</v>
      </c>
      <c r="H149" s="443" t="s">
        <v>1850</v>
      </c>
      <c r="I149" s="389" t="s">
        <v>896</v>
      </c>
      <c r="J149" s="390">
        <v>2092.37</v>
      </c>
      <c r="K149" s="391">
        <v>1</v>
      </c>
      <c r="L149" s="392">
        <f>SUM(TBL_SoR_Replace[[#This Row],[Multiplier]]*TBL_SoR_Replace[[#This Row],[Rate]])</f>
        <v>2092.37</v>
      </c>
      <c r="M149" s="438"/>
      <c r="N149" s="438"/>
      <c r="O149" s="438"/>
      <c r="P149" s="438"/>
    </row>
    <row r="150" spans="1:16" ht="45" customHeight="1">
      <c r="A150" s="388" t="s">
        <v>1879</v>
      </c>
      <c r="B150" s="388" t="s">
        <v>1077</v>
      </c>
      <c r="C150" s="388" t="s">
        <v>1848</v>
      </c>
      <c r="D150" s="388" t="s">
        <v>207</v>
      </c>
      <c r="E150" s="388" t="s">
        <v>1880</v>
      </c>
      <c r="F150" s="388" t="s">
        <v>1715</v>
      </c>
      <c r="G150" s="388" t="s">
        <v>1716</v>
      </c>
      <c r="H150" s="443" t="s">
        <v>1850</v>
      </c>
      <c r="I150" s="389" t="s">
        <v>896</v>
      </c>
      <c r="J150" s="390">
        <v>818.52</v>
      </c>
      <c r="K150" s="391">
        <v>1</v>
      </c>
      <c r="L150" s="392">
        <f>SUM(TBL_SoR_Replace[[#This Row],[Multiplier]]*TBL_SoR_Replace[[#This Row],[Rate]])</f>
        <v>818.52</v>
      </c>
      <c r="M150" s="438"/>
      <c r="N150" s="438"/>
      <c r="O150" s="438"/>
      <c r="P150" s="438"/>
    </row>
    <row r="151" spans="1:16" ht="45" customHeight="1">
      <c r="A151" s="388" t="s">
        <v>1881</v>
      </c>
      <c r="B151" s="388" t="s">
        <v>1077</v>
      </c>
      <c r="C151" s="388" t="s">
        <v>1848</v>
      </c>
      <c r="D151" s="388" t="s">
        <v>207</v>
      </c>
      <c r="E151" s="388" t="s">
        <v>1880</v>
      </c>
      <c r="F151" s="388" t="s">
        <v>1743</v>
      </c>
      <c r="G151" s="388" t="s">
        <v>1716</v>
      </c>
      <c r="H151" s="443" t="s">
        <v>1850</v>
      </c>
      <c r="I151" s="389" t="s">
        <v>896</v>
      </c>
      <c r="J151" s="390">
        <v>1105.04</v>
      </c>
      <c r="K151" s="391">
        <v>1</v>
      </c>
      <c r="L151" s="392">
        <f>SUM(TBL_SoR_Replace[[#This Row],[Multiplier]]*TBL_SoR_Replace[[#This Row],[Rate]])</f>
        <v>1105.04</v>
      </c>
      <c r="M151" s="438"/>
      <c r="N151" s="438"/>
      <c r="O151" s="438"/>
      <c r="P151" s="438"/>
    </row>
    <row r="152" spans="1:16" ht="45" customHeight="1">
      <c r="A152" s="388" t="s">
        <v>1882</v>
      </c>
      <c r="B152" s="388" t="s">
        <v>1077</v>
      </c>
      <c r="C152" s="388" t="s">
        <v>1848</v>
      </c>
      <c r="D152" s="388" t="s">
        <v>207</v>
      </c>
      <c r="E152" s="388" t="s">
        <v>1880</v>
      </c>
      <c r="F152" s="388" t="s">
        <v>887</v>
      </c>
      <c r="G152" s="388" t="s">
        <v>1716</v>
      </c>
      <c r="H152" s="443" t="s">
        <v>1850</v>
      </c>
      <c r="I152" s="389" t="s">
        <v>896</v>
      </c>
      <c r="J152" s="390">
        <v>1115.6400000000001</v>
      </c>
      <c r="K152" s="391">
        <v>1</v>
      </c>
      <c r="L152" s="392">
        <f>SUM(TBL_SoR_Replace[[#This Row],[Multiplier]]*TBL_SoR_Replace[[#This Row],[Rate]])</f>
        <v>1115.6400000000001</v>
      </c>
      <c r="M152" s="438"/>
      <c r="N152" s="438"/>
      <c r="O152" s="438"/>
      <c r="P152" s="438"/>
    </row>
    <row r="153" spans="1:16" ht="45" customHeight="1">
      <c r="A153" s="388" t="s">
        <v>1883</v>
      </c>
      <c r="B153" s="388" t="s">
        <v>1077</v>
      </c>
      <c r="C153" s="388" t="s">
        <v>1848</v>
      </c>
      <c r="D153" s="388" t="s">
        <v>207</v>
      </c>
      <c r="E153" s="388" t="s">
        <v>1880</v>
      </c>
      <c r="F153" s="388" t="s">
        <v>1082</v>
      </c>
      <c r="G153" s="388" t="s">
        <v>1780</v>
      </c>
      <c r="H153" s="443" t="s">
        <v>1850</v>
      </c>
      <c r="I153" s="389" t="s">
        <v>896</v>
      </c>
      <c r="J153" s="390">
        <v>1874.15</v>
      </c>
      <c r="K153" s="391">
        <v>1</v>
      </c>
      <c r="L153" s="392">
        <f>SUM(TBL_SoR_Replace[[#This Row],[Multiplier]]*TBL_SoR_Replace[[#This Row],[Rate]])</f>
        <v>1874.15</v>
      </c>
      <c r="M153" s="438"/>
      <c r="N153" s="438"/>
      <c r="O153" s="438"/>
      <c r="P153" s="438"/>
    </row>
    <row r="154" spans="1:16" ht="45" customHeight="1">
      <c r="A154" s="388" t="s">
        <v>1884</v>
      </c>
      <c r="B154" s="388" t="s">
        <v>1077</v>
      </c>
      <c r="C154" s="388" t="s">
        <v>1848</v>
      </c>
      <c r="D154" s="388" t="s">
        <v>207</v>
      </c>
      <c r="E154" s="388" t="s">
        <v>1885</v>
      </c>
      <c r="F154" s="388" t="s">
        <v>1715</v>
      </c>
      <c r="G154" s="388" t="s">
        <v>1716</v>
      </c>
      <c r="H154" s="443" t="s">
        <v>1850</v>
      </c>
      <c r="I154" s="389" t="s">
        <v>896</v>
      </c>
      <c r="J154" s="390">
        <v>802.65</v>
      </c>
      <c r="K154" s="391">
        <v>1</v>
      </c>
      <c r="L154" s="392">
        <f>SUM(TBL_SoR_Replace[[#This Row],[Multiplier]]*TBL_SoR_Replace[[#This Row],[Rate]])</f>
        <v>802.65</v>
      </c>
      <c r="M154" s="438"/>
      <c r="N154" s="438"/>
      <c r="O154" s="438"/>
      <c r="P154" s="438"/>
    </row>
    <row r="155" spans="1:16" ht="45" customHeight="1">
      <c r="A155" s="388" t="s">
        <v>1886</v>
      </c>
      <c r="B155" s="388" t="s">
        <v>1077</v>
      </c>
      <c r="C155" s="388" t="s">
        <v>1848</v>
      </c>
      <c r="D155" s="388" t="s">
        <v>207</v>
      </c>
      <c r="E155" s="388" t="s">
        <v>1885</v>
      </c>
      <c r="F155" s="388" t="s">
        <v>1743</v>
      </c>
      <c r="G155" s="388" t="s">
        <v>1716</v>
      </c>
      <c r="H155" s="443" t="s">
        <v>1850</v>
      </c>
      <c r="I155" s="389" t="s">
        <v>896</v>
      </c>
      <c r="J155" s="390">
        <v>1076.76</v>
      </c>
      <c r="K155" s="391">
        <v>1</v>
      </c>
      <c r="L155" s="392">
        <f>SUM(TBL_SoR_Replace[[#This Row],[Multiplier]]*TBL_SoR_Replace[[#This Row],[Rate]])</f>
        <v>1076.76</v>
      </c>
      <c r="M155" s="438"/>
      <c r="N155" s="438"/>
      <c r="O155" s="438"/>
      <c r="P155" s="438"/>
    </row>
    <row r="156" spans="1:16" ht="45" customHeight="1">
      <c r="A156" s="388" t="s">
        <v>1887</v>
      </c>
      <c r="B156" s="388" t="s">
        <v>1077</v>
      </c>
      <c r="C156" s="388" t="s">
        <v>1848</v>
      </c>
      <c r="D156" s="388" t="s">
        <v>207</v>
      </c>
      <c r="E156" s="388" t="s">
        <v>1885</v>
      </c>
      <c r="F156" s="388" t="s">
        <v>887</v>
      </c>
      <c r="G156" s="388" t="s">
        <v>1716</v>
      </c>
      <c r="H156" s="443" t="s">
        <v>1850</v>
      </c>
      <c r="I156" s="389" t="s">
        <v>896</v>
      </c>
      <c r="J156" s="390">
        <v>1115.6400000000001</v>
      </c>
      <c r="K156" s="391">
        <v>1</v>
      </c>
      <c r="L156" s="392">
        <f>SUM(TBL_SoR_Replace[[#This Row],[Multiplier]]*TBL_SoR_Replace[[#This Row],[Rate]])</f>
        <v>1115.6400000000001</v>
      </c>
      <c r="M156" s="438"/>
      <c r="N156" s="438"/>
      <c r="O156" s="438"/>
      <c r="P156" s="438"/>
    </row>
    <row r="157" spans="1:16" ht="45" customHeight="1">
      <c r="A157" s="388" t="s">
        <v>1888</v>
      </c>
      <c r="B157" s="388" t="s">
        <v>1077</v>
      </c>
      <c r="C157" s="388" t="s">
        <v>1848</v>
      </c>
      <c r="D157" s="388" t="s">
        <v>207</v>
      </c>
      <c r="E157" s="388" t="s">
        <v>1885</v>
      </c>
      <c r="F157" s="388" t="s">
        <v>1082</v>
      </c>
      <c r="G157" s="388" t="s">
        <v>1780</v>
      </c>
      <c r="H157" s="443" t="s">
        <v>1850</v>
      </c>
      <c r="I157" s="389" t="s">
        <v>896</v>
      </c>
      <c r="J157" s="390">
        <v>1823.84</v>
      </c>
      <c r="K157" s="391">
        <v>1</v>
      </c>
      <c r="L157" s="392">
        <f>SUM(TBL_SoR_Replace[[#This Row],[Multiplier]]*TBL_SoR_Replace[[#This Row],[Rate]])</f>
        <v>1823.84</v>
      </c>
      <c r="M157" s="438"/>
      <c r="N157" s="438"/>
      <c r="O157" s="438"/>
      <c r="P157" s="438"/>
    </row>
    <row r="158" spans="1:16" ht="30" customHeight="1">
      <c r="A158" s="388" t="s">
        <v>1889</v>
      </c>
      <c r="B158" s="388" t="s">
        <v>1077</v>
      </c>
      <c r="C158" s="388" t="s">
        <v>1848</v>
      </c>
      <c r="D158" s="388" t="s">
        <v>207</v>
      </c>
      <c r="E158" s="388" t="s">
        <v>1890</v>
      </c>
      <c r="F158" s="388" t="s">
        <v>1715</v>
      </c>
      <c r="G158" s="388" t="s">
        <v>1716</v>
      </c>
      <c r="H158" s="443" t="s">
        <v>1891</v>
      </c>
      <c r="I158" s="389" t="s">
        <v>896</v>
      </c>
      <c r="J158" s="390">
        <v>818.52</v>
      </c>
      <c r="K158" s="391">
        <v>1</v>
      </c>
      <c r="L158" s="392">
        <f>SUM(TBL_SoR_Replace[[#This Row],[Multiplier]]*TBL_SoR_Replace[[#This Row],[Rate]])</f>
        <v>818.52</v>
      </c>
      <c r="M158" s="438"/>
      <c r="N158" s="438"/>
      <c r="O158" s="438"/>
      <c r="P158" s="438"/>
    </row>
    <row r="159" spans="1:16" ht="30" customHeight="1">
      <c r="A159" s="388" t="s">
        <v>1892</v>
      </c>
      <c r="B159" s="388" t="s">
        <v>1077</v>
      </c>
      <c r="C159" s="388" t="s">
        <v>1848</v>
      </c>
      <c r="D159" s="388" t="s">
        <v>207</v>
      </c>
      <c r="E159" s="388" t="s">
        <v>1890</v>
      </c>
      <c r="F159" s="388" t="s">
        <v>1743</v>
      </c>
      <c r="G159" s="388" t="s">
        <v>1716</v>
      </c>
      <c r="H159" s="443" t="s">
        <v>1891</v>
      </c>
      <c r="I159" s="389" t="s">
        <v>896</v>
      </c>
      <c r="J159" s="390">
        <v>1128.4100000000001</v>
      </c>
      <c r="K159" s="391">
        <v>1</v>
      </c>
      <c r="L159" s="392">
        <f>SUM(TBL_SoR_Replace[[#This Row],[Multiplier]]*TBL_SoR_Replace[[#This Row],[Rate]])</f>
        <v>1128.4100000000001</v>
      </c>
      <c r="M159" s="438"/>
      <c r="N159" s="438"/>
      <c r="O159" s="438"/>
      <c r="P159" s="438"/>
    </row>
    <row r="160" spans="1:16" ht="30" customHeight="1">
      <c r="A160" s="388" t="s">
        <v>1893</v>
      </c>
      <c r="B160" s="388" t="s">
        <v>1077</v>
      </c>
      <c r="C160" s="388" t="s">
        <v>1848</v>
      </c>
      <c r="D160" s="388" t="s">
        <v>207</v>
      </c>
      <c r="E160" s="388" t="s">
        <v>1890</v>
      </c>
      <c r="F160" s="388" t="s">
        <v>887</v>
      </c>
      <c r="G160" s="388" t="s">
        <v>1716</v>
      </c>
      <c r="H160" s="443" t="s">
        <v>1891</v>
      </c>
      <c r="I160" s="389" t="s">
        <v>896</v>
      </c>
      <c r="J160" s="390">
        <v>743.76</v>
      </c>
      <c r="K160" s="391">
        <v>1</v>
      </c>
      <c r="L160" s="392">
        <f>SUM(TBL_SoR_Replace[[#This Row],[Multiplier]]*TBL_SoR_Replace[[#This Row],[Rate]])</f>
        <v>743.76</v>
      </c>
      <c r="M160" s="438"/>
      <c r="N160" s="438"/>
      <c r="O160" s="438"/>
      <c r="P160" s="438"/>
    </row>
    <row r="161" spans="1:16" ht="30" customHeight="1">
      <c r="A161" s="388" t="s">
        <v>1894</v>
      </c>
      <c r="B161" s="388" t="s">
        <v>1077</v>
      </c>
      <c r="C161" s="388" t="s">
        <v>1848</v>
      </c>
      <c r="D161" s="388" t="s">
        <v>207</v>
      </c>
      <c r="E161" s="388" t="s">
        <v>1890</v>
      </c>
      <c r="F161" s="388" t="s">
        <v>1082</v>
      </c>
      <c r="G161" s="388" t="s">
        <v>1780</v>
      </c>
      <c r="H161" s="443" t="s">
        <v>1891</v>
      </c>
      <c r="I161" s="389" t="s">
        <v>896</v>
      </c>
      <c r="J161" s="390">
        <v>2029.14</v>
      </c>
      <c r="K161" s="391">
        <v>1</v>
      </c>
      <c r="L161" s="392">
        <f>SUM(TBL_SoR_Replace[[#This Row],[Multiplier]]*TBL_SoR_Replace[[#This Row],[Rate]])</f>
        <v>2029.14</v>
      </c>
      <c r="M161" s="438"/>
      <c r="N161" s="438"/>
      <c r="O161" s="438"/>
      <c r="P161" s="438"/>
    </row>
    <row r="162" spans="1:16" ht="45" customHeight="1">
      <c r="A162" s="388" t="s">
        <v>1895</v>
      </c>
      <c r="B162" s="388" t="s">
        <v>1077</v>
      </c>
      <c r="C162" s="388" t="s">
        <v>1848</v>
      </c>
      <c r="D162" s="388" t="s">
        <v>207</v>
      </c>
      <c r="E162" s="388" t="s">
        <v>1896</v>
      </c>
      <c r="F162" s="388" t="s">
        <v>1715</v>
      </c>
      <c r="G162" s="388" t="s">
        <v>1716</v>
      </c>
      <c r="H162" s="443" t="s">
        <v>1891</v>
      </c>
      <c r="I162" s="389" t="s">
        <v>896</v>
      </c>
      <c r="J162" s="390">
        <v>818.52</v>
      </c>
      <c r="K162" s="391">
        <v>1</v>
      </c>
      <c r="L162" s="392">
        <f>SUM(TBL_SoR_Replace[[#This Row],[Multiplier]]*TBL_SoR_Replace[[#This Row],[Rate]])</f>
        <v>818.52</v>
      </c>
      <c r="M162" s="438"/>
      <c r="N162" s="438"/>
      <c r="O162" s="438"/>
      <c r="P162" s="438"/>
    </row>
    <row r="163" spans="1:16" ht="45" customHeight="1">
      <c r="A163" s="388" t="s">
        <v>1897</v>
      </c>
      <c r="B163" s="388" t="s">
        <v>1077</v>
      </c>
      <c r="C163" s="388" t="s">
        <v>1848</v>
      </c>
      <c r="D163" s="388" t="s">
        <v>207</v>
      </c>
      <c r="E163" s="388" t="s">
        <v>1896</v>
      </c>
      <c r="F163" s="388" t="s">
        <v>1743</v>
      </c>
      <c r="G163" s="388" t="s">
        <v>1716</v>
      </c>
      <c r="H163" s="443" t="s">
        <v>1891</v>
      </c>
      <c r="I163" s="389" t="s">
        <v>896</v>
      </c>
      <c r="J163" s="390">
        <v>1105.04</v>
      </c>
      <c r="K163" s="391">
        <v>1</v>
      </c>
      <c r="L163" s="392">
        <f>SUM(TBL_SoR_Replace[[#This Row],[Multiplier]]*TBL_SoR_Replace[[#This Row],[Rate]])</f>
        <v>1105.04</v>
      </c>
      <c r="M163" s="438"/>
      <c r="N163" s="438"/>
      <c r="O163" s="438"/>
      <c r="P163" s="438"/>
    </row>
    <row r="164" spans="1:16" ht="45" customHeight="1">
      <c r="A164" s="388" t="s">
        <v>1898</v>
      </c>
      <c r="B164" s="388" t="s">
        <v>1077</v>
      </c>
      <c r="C164" s="388" t="s">
        <v>1848</v>
      </c>
      <c r="D164" s="388" t="s">
        <v>207</v>
      </c>
      <c r="E164" s="388" t="s">
        <v>1896</v>
      </c>
      <c r="F164" s="388" t="s">
        <v>887</v>
      </c>
      <c r="G164" s="388" t="s">
        <v>1716</v>
      </c>
      <c r="H164" s="443" t="s">
        <v>1891</v>
      </c>
      <c r="I164" s="389" t="s">
        <v>896</v>
      </c>
      <c r="J164" s="390">
        <v>1115.6400000000001</v>
      </c>
      <c r="K164" s="391">
        <v>1</v>
      </c>
      <c r="L164" s="392">
        <f>SUM(TBL_SoR_Replace[[#This Row],[Multiplier]]*TBL_SoR_Replace[[#This Row],[Rate]])</f>
        <v>1115.6400000000001</v>
      </c>
      <c r="M164" s="438"/>
      <c r="N164" s="438"/>
      <c r="O164" s="438"/>
      <c r="P164" s="438"/>
    </row>
    <row r="165" spans="1:16" ht="45" customHeight="1">
      <c r="A165" s="388" t="s">
        <v>1899</v>
      </c>
      <c r="B165" s="388" t="s">
        <v>1077</v>
      </c>
      <c r="C165" s="388" t="s">
        <v>1848</v>
      </c>
      <c r="D165" s="388" t="s">
        <v>207</v>
      </c>
      <c r="E165" s="388" t="s">
        <v>1896</v>
      </c>
      <c r="F165" s="388" t="s">
        <v>1082</v>
      </c>
      <c r="G165" s="388" t="s">
        <v>1780</v>
      </c>
      <c r="H165" s="443" t="s">
        <v>1891</v>
      </c>
      <c r="I165" s="389" t="s">
        <v>896</v>
      </c>
      <c r="J165" s="390">
        <v>2092.37</v>
      </c>
      <c r="K165" s="391">
        <v>1</v>
      </c>
      <c r="L165" s="392">
        <f>SUM(TBL_SoR_Replace[[#This Row],[Multiplier]]*TBL_SoR_Replace[[#This Row],[Rate]])</f>
        <v>2092.37</v>
      </c>
      <c r="M165" s="438"/>
      <c r="N165" s="438"/>
      <c r="O165" s="438"/>
      <c r="P165" s="438"/>
    </row>
    <row r="166" spans="1:16" ht="45" customHeight="1">
      <c r="A166" s="388" t="s">
        <v>1900</v>
      </c>
      <c r="B166" s="388" t="s">
        <v>1077</v>
      </c>
      <c r="C166" s="388" t="s">
        <v>1848</v>
      </c>
      <c r="D166" s="388" t="s">
        <v>207</v>
      </c>
      <c r="E166" s="388" t="s">
        <v>1901</v>
      </c>
      <c r="F166" s="388" t="s">
        <v>1715</v>
      </c>
      <c r="G166" s="388" t="s">
        <v>1716</v>
      </c>
      <c r="H166" s="443" t="s">
        <v>1891</v>
      </c>
      <c r="I166" s="389" t="s">
        <v>896</v>
      </c>
      <c r="J166" s="390">
        <v>802.65</v>
      </c>
      <c r="K166" s="391">
        <v>1</v>
      </c>
      <c r="L166" s="392">
        <f>SUM(TBL_SoR_Replace[[#This Row],[Multiplier]]*TBL_SoR_Replace[[#This Row],[Rate]])</f>
        <v>802.65</v>
      </c>
      <c r="M166" s="438"/>
      <c r="N166" s="438"/>
      <c r="O166" s="438"/>
      <c r="P166" s="438"/>
    </row>
    <row r="167" spans="1:16" ht="45" customHeight="1">
      <c r="A167" s="388" t="s">
        <v>1902</v>
      </c>
      <c r="B167" s="388" t="s">
        <v>1077</v>
      </c>
      <c r="C167" s="388" t="s">
        <v>1848</v>
      </c>
      <c r="D167" s="388" t="s">
        <v>207</v>
      </c>
      <c r="E167" s="388" t="s">
        <v>1901</v>
      </c>
      <c r="F167" s="388" t="s">
        <v>1743</v>
      </c>
      <c r="G167" s="388" t="s">
        <v>1716</v>
      </c>
      <c r="H167" s="443" t="s">
        <v>1891</v>
      </c>
      <c r="I167" s="389" t="s">
        <v>896</v>
      </c>
      <c r="J167" s="390">
        <v>1076.76</v>
      </c>
      <c r="K167" s="391">
        <v>1</v>
      </c>
      <c r="L167" s="392">
        <f>SUM(TBL_SoR_Replace[[#This Row],[Multiplier]]*TBL_SoR_Replace[[#This Row],[Rate]])</f>
        <v>1076.76</v>
      </c>
      <c r="M167" s="438"/>
      <c r="N167" s="438"/>
      <c r="O167" s="438"/>
      <c r="P167" s="438"/>
    </row>
    <row r="168" spans="1:16" ht="45" customHeight="1">
      <c r="A168" s="388" t="s">
        <v>1903</v>
      </c>
      <c r="B168" s="388" t="s">
        <v>1077</v>
      </c>
      <c r="C168" s="388" t="s">
        <v>1848</v>
      </c>
      <c r="D168" s="388" t="s">
        <v>207</v>
      </c>
      <c r="E168" s="388" t="s">
        <v>1901</v>
      </c>
      <c r="F168" s="388" t="s">
        <v>887</v>
      </c>
      <c r="G168" s="388" t="s">
        <v>1716</v>
      </c>
      <c r="H168" s="443" t="s">
        <v>1891</v>
      </c>
      <c r="I168" s="389" t="s">
        <v>896</v>
      </c>
      <c r="J168" s="390">
        <v>1115.6400000000001</v>
      </c>
      <c r="K168" s="391">
        <v>1</v>
      </c>
      <c r="L168" s="392">
        <f>SUM(TBL_SoR_Replace[[#This Row],[Multiplier]]*TBL_SoR_Replace[[#This Row],[Rate]])</f>
        <v>1115.6400000000001</v>
      </c>
      <c r="M168" s="438"/>
      <c r="N168" s="438"/>
      <c r="O168" s="438"/>
      <c r="P168" s="438"/>
    </row>
    <row r="169" spans="1:16" ht="45" customHeight="1">
      <c r="A169" s="388" t="s">
        <v>1904</v>
      </c>
      <c r="B169" s="388" t="s">
        <v>1077</v>
      </c>
      <c r="C169" s="388" t="s">
        <v>1848</v>
      </c>
      <c r="D169" s="388" t="s">
        <v>207</v>
      </c>
      <c r="E169" s="388" t="s">
        <v>1901</v>
      </c>
      <c r="F169" s="388" t="s">
        <v>1082</v>
      </c>
      <c r="G169" s="388" t="s">
        <v>1780</v>
      </c>
      <c r="H169" s="443" t="s">
        <v>1891</v>
      </c>
      <c r="I169" s="389" t="s">
        <v>896</v>
      </c>
      <c r="J169" s="390">
        <v>1874.15</v>
      </c>
      <c r="K169" s="391">
        <v>1</v>
      </c>
      <c r="L169" s="392">
        <f>SUM(TBL_SoR_Replace[[#This Row],[Multiplier]]*TBL_SoR_Replace[[#This Row],[Rate]])</f>
        <v>1874.15</v>
      </c>
      <c r="M169" s="438"/>
      <c r="N169" s="438"/>
      <c r="O169" s="438"/>
      <c r="P169" s="438"/>
    </row>
    <row r="170" spans="1:16" ht="45" customHeight="1">
      <c r="A170" s="388" t="s">
        <v>1905</v>
      </c>
      <c r="B170" s="388" t="s">
        <v>1077</v>
      </c>
      <c r="C170" s="388" t="s">
        <v>1848</v>
      </c>
      <c r="D170" s="388" t="s">
        <v>207</v>
      </c>
      <c r="E170" s="388" t="s">
        <v>1906</v>
      </c>
      <c r="F170" s="388" t="s">
        <v>1715</v>
      </c>
      <c r="G170" s="388" t="s">
        <v>1716</v>
      </c>
      <c r="H170" s="443" t="s">
        <v>1891</v>
      </c>
      <c r="I170" s="389" t="s">
        <v>896</v>
      </c>
      <c r="J170" s="390">
        <v>810.59</v>
      </c>
      <c r="K170" s="391">
        <v>1</v>
      </c>
      <c r="L170" s="392">
        <f>SUM(TBL_SoR_Replace[[#This Row],[Multiplier]]*TBL_SoR_Replace[[#This Row],[Rate]])</f>
        <v>810.59</v>
      </c>
      <c r="M170" s="438"/>
      <c r="N170" s="438"/>
      <c r="O170" s="438"/>
      <c r="P170" s="438"/>
    </row>
    <row r="171" spans="1:16" ht="45" customHeight="1">
      <c r="A171" s="388" t="s">
        <v>1907</v>
      </c>
      <c r="B171" s="388" t="s">
        <v>1077</v>
      </c>
      <c r="C171" s="388" t="s">
        <v>1848</v>
      </c>
      <c r="D171" s="388" t="s">
        <v>207</v>
      </c>
      <c r="E171" s="388" t="s">
        <v>1906</v>
      </c>
      <c r="F171" s="388" t="s">
        <v>1743</v>
      </c>
      <c r="G171" s="388" t="s">
        <v>1716</v>
      </c>
      <c r="H171" s="443" t="s">
        <v>1891</v>
      </c>
      <c r="I171" s="389" t="s">
        <v>896</v>
      </c>
      <c r="J171" s="390">
        <v>1076.76</v>
      </c>
      <c r="K171" s="391">
        <v>1</v>
      </c>
      <c r="L171" s="392">
        <f>SUM(TBL_SoR_Replace[[#This Row],[Multiplier]]*TBL_SoR_Replace[[#This Row],[Rate]])</f>
        <v>1076.76</v>
      </c>
      <c r="M171" s="438"/>
      <c r="N171" s="438"/>
      <c r="O171" s="438"/>
      <c r="P171" s="438"/>
    </row>
    <row r="172" spans="1:16" ht="45" customHeight="1">
      <c r="A172" s="388" t="s">
        <v>1908</v>
      </c>
      <c r="B172" s="388" t="s">
        <v>1077</v>
      </c>
      <c r="C172" s="388" t="s">
        <v>1848</v>
      </c>
      <c r="D172" s="388" t="s">
        <v>207</v>
      </c>
      <c r="E172" s="388" t="s">
        <v>1906</v>
      </c>
      <c r="F172" s="388" t="s">
        <v>887</v>
      </c>
      <c r="G172" s="388" t="s">
        <v>1716</v>
      </c>
      <c r="H172" s="443" t="s">
        <v>1891</v>
      </c>
      <c r="I172" s="389" t="s">
        <v>896</v>
      </c>
      <c r="J172" s="390">
        <v>1115.6400000000001</v>
      </c>
      <c r="K172" s="391">
        <v>1</v>
      </c>
      <c r="L172" s="392">
        <f>SUM(TBL_SoR_Replace[[#This Row],[Multiplier]]*TBL_SoR_Replace[[#This Row],[Rate]])</f>
        <v>1115.6400000000001</v>
      </c>
      <c r="M172" s="438"/>
      <c r="N172" s="438"/>
      <c r="O172" s="438"/>
      <c r="P172" s="438"/>
    </row>
    <row r="173" spans="1:16" ht="45" customHeight="1">
      <c r="A173" s="388" t="s">
        <v>1909</v>
      </c>
      <c r="B173" s="388" t="s">
        <v>1077</v>
      </c>
      <c r="C173" s="388" t="s">
        <v>1848</v>
      </c>
      <c r="D173" s="388" t="s">
        <v>207</v>
      </c>
      <c r="E173" s="388" t="s">
        <v>1906</v>
      </c>
      <c r="F173" s="388" t="s">
        <v>1082</v>
      </c>
      <c r="G173" s="388" t="s">
        <v>1780</v>
      </c>
      <c r="H173" s="443" t="s">
        <v>1891</v>
      </c>
      <c r="I173" s="389" t="s">
        <v>896</v>
      </c>
      <c r="J173" s="390">
        <v>1823.84</v>
      </c>
      <c r="K173" s="391">
        <v>1</v>
      </c>
      <c r="L173" s="392">
        <f>SUM(TBL_SoR_Replace[[#This Row],[Multiplier]]*TBL_SoR_Replace[[#This Row],[Rate]])</f>
        <v>1823.84</v>
      </c>
      <c r="M173" s="438"/>
      <c r="N173" s="438"/>
      <c r="O173" s="438"/>
      <c r="P173" s="438"/>
    </row>
    <row r="174" spans="1:16" ht="30" customHeight="1">
      <c r="A174" s="388" t="s">
        <v>1910</v>
      </c>
      <c r="B174" s="388" t="s">
        <v>1077</v>
      </c>
      <c r="C174" s="388" t="s">
        <v>1848</v>
      </c>
      <c r="D174" s="388" t="s">
        <v>207</v>
      </c>
      <c r="E174" s="388" t="s">
        <v>1911</v>
      </c>
      <c r="F174" s="388" t="s">
        <v>1715</v>
      </c>
      <c r="G174" s="388" t="s">
        <v>1716</v>
      </c>
      <c r="H174" s="443" t="s">
        <v>1891</v>
      </c>
      <c r="I174" s="389" t="s">
        <v>896</v>
      </c>
      <c r="J174" s="390">
        <v>802.65</v>
      </c>
      <c r="K174" s="391">
        <v>1</v>
      </c>
      <c r="L174" s="392">
        <f>SUM(TBL_SoR_Replace[[#This Row],[Multiplier]]*TBL_SoR_Replace[[#This Row],[Rate]])</f>
        <v>802.65</v>
      </c>
      <c r="M174" s="438"/>
      <c r="N174" s="438"/>
      <c r="O174" s="438"/>
      <c r="P174" s="438"/>
    </row>
    <row r="175" spans="1:16" ht="30" customHeight="1">
      <c r="A175" s="388" t="s">
        <v>1912</v>
      </c>
      <c r="B175" s="388" t="s">
        <v>1077</v>
      </c>
      <c r="C175" s="388" t="s">
        <v>1848</v>
      </c>
      <c r="D175" s="388" t="s">
        <v>207</v>
      </c>
      <c r="E175" s="388" t="s">
        <v>1911</v>
      </c>
      <c r="F175" s="388" t="s">
        <v>1743</v>
      </c>
      <c r="G175" s="388" t="s">
        <v>1716</v>
      </c>
      <c r="H175" s="443" t="s">
        <v>1891</v>
      </c>
      <c r="I175" s="389" t="s">
        <v>896</v>
      </c>
      <c r="J175" s="390">
        <v>1105.04</v>
      </c>
      <c r="K175" s="391">
        <v>1</v>
      </c>
      <c r="L175" s="392">
        <f>SUM(TBL_SoR_Replace[[#This Row],[Multiplier]]*TBL_SoR_Replace[[#This Row],[Rate]])</f>
        <v>1105.04</v>
      </c>
      <c r="M175" s="438"/>
      <c r="N175" s="438"/>
      <c r="O175" s="438"/>
      <c r="P175" s="438"/>
    </row>
    <row r="176" spans="1:16" ht="30" customHeight="1">
      <c r="A176" s="388" t="s">
        <v>1913</v>
      </c>
      <c r="B176" s="388" t="s">
        <v>1077</v>
      </c>
      <c r="C176" s="388" t="s">
        <v>1848</v>
      </c>
      <c r="D176" s="388" t="s">
        <v>207</v>
      </c>
      <c r="E176" s="388" t="s">
        <v>1911</v>
      </c>
      <c r="F176" s="388" t="s">
        <v>887</v>
      </c>
      <c r="G176" s="388" t="s">
        <v>1716</v>
      </c>
      <c r="H176" s="443" t="s">
        <v>1891</v>
      </c>
      <c r="I176" s="389" t="s">
        <v>896</v>
      </c>
      <c r="J176" s="390">
        <v>1115.6400000000001</v>
      </c>
      <c r="K176" s="391">
        <v>1</v>
      </c>
      <c r="L176" s="392">
        <f>SUM(TBL_SoR_Replace[[#This Row],[Multiplier]]*TBL_SoR_Replace[[#This Row],[Rate]])</f>
        <v>1115.6400000000001</v>
      </c>
      <c r="M176" s="438"/>
      <c r="N176" s="438"/>
      <c r="O176" s="438"/>
      <c r="P176" s="438"/>
    </row>
    <row r="177" spans="1:16" ht="30" customHeight="1">
      <c r="A177" s="388" t="s">
        <v>1914</v>
      </c>
      <c r="B177" s="388" t="s">
        <v>1077</v>
      </c>
      <c r="C177" s="388" t="s">
        <v>1848</v>
      </c>
      <c r="D177" s="388" t="s">
        <v>207</v>
      </c>
      <c r="E177" s="388" t="s">
        <v>1911</v>
      </c>
      <c r="F177" s="388" t="s">
        <v>1082</v>
      </c>
      <c r="G177" s="388" t="s">
        <v>1780</v>
      </c>
      <c r="H177" s="443" t="s">
        <v>1891</v>
      </c>
      <c r="I177" s="389" t="s">
        <v>896</v>
      </c>
      <c r="J177" s="390">
        <v>2029.14</v>
      </c>
      <c r="K177" s="391">
        <v>1</v>
      </c>
      <c r="L177" s="392">
        <f>SUM(TBL_SoR_Replace[[#This Row],[Multiplier]]*TBL_SoR_Replace[[#This Row],[Rate]])</f>
        <v>2029.14</v>
      </c>
      <c r="M177" s="438"/>
      <c r="N177" s="438"/>
      <c r="O177" s="438"/>
      <c r="P177" s="438"/>
    </row>
    <row r="178" spans="1:16" ht="45" customHeight="1">
      <c r="A178" s="388" t="s">
        <v>1915</v>
      </c>
      <c r="B178" s="388" t="s">
        <v>1077</v>
      </c>
      <c r="C178" s="388" t="s">
        <v>1848</v>
      </c>
      <c r="D178" s="388" t="s">
        <v>207</v>
      </c>
      <c r="E178" s="388" t="s">
        <v>1916</v>
      </c>
      <c r="F178" s="388" t="s">
        <v>1715</v>
      </c>
      <c r="G178" s="388" t="s">
        <v>1716</v>
      </c>
      <c r="H178" s="443" t="s">
        <v>1891</v>
      </c>
      <c r="I178" s="389" t="s">
        <v>896</v>
      </c>
      <c r="J178" s="390">
        <v>810.59</v>
      </c>
      <c r="K178" s="391">
        <v>1</v>
      </c>
      <c r="L178" s="392">
        <f>SUM(TBL_SoR_Replace[[#This Row],[Multiplier]]*TBL_SoR_Replace[[#This Row],[Rate]])</f>
        <v>810.59</v>
      </c>
      <c r="M178" s="438"/>
      <c r="N178" s="438"/>
      <c r="O178" s="438"/>
      <c r="P178" s="438"/>
    </row>
    <row r="179" spans="1:16" ht="45" customHeight="1">
      <c r="A179" s="388" t="s">
        <v>1917</v>
      </c>
      <c r="B179" s="388" t="s">
        <v>1077</v>
      </c>
      <c r="C179" s="388" t="s">
        <v>1848</v>
      </c>
      <c r="D179" s="388" t="s">
        <v>207</v>
      </c>
      <c r="E179" s="388" t="s">
        <v>1916</v>
      </c>
      <c r="F179" s="388" t="s">
        <v>1743</v>
      </c>
      <c r="G179" s="388" t="s">
        <v>1716</v>
      </c>
      <c r="H179" s="443" t="s">
        <v>1891</v>
      </c>
      <c r="I179" s="389" t="s">
        <v>896</v>
      </c>
      <c r="J179" s="390">
        <v>1076.76</v>
      </c>
      <c r="K179" s="391">
        <v>1</v>
      </c>
      <c r="L179" s="392">
        <f>SUM(TBL_SoR_Replace[[#This Row],[Multiplier]]*TBL_SoR_Replace[[#This Row],[Rate]])</f>
        <v>1076.76</v>
      </c>
      <c r="M179" s="438"/>
      <c r="N179" s="438"/>
      <c r="O179" s="438"/>
      <c r="P179" s="438"/>
    </row>
    <row r="180" spans="1:16" ht="45" customHeight="1">
      <c r="A180" s="388" t="s">
        <v>1918</v>
      </c>
      <c r="B180" s="388" t="s">
        <v>1077</v>
      </c>
      <c r="C180" s="388" t="s">
        <v>1848</v>
      </c>
      <c r="D180" s="388" t="s">
        <v>207</v>
      </c>
      <c r="E180" s="388" t="s">
        <v>1916</v>
      </c>
      <c r="F180" s="388" t="s">
        <v>887</v>
      </c>
      <c r="G180" s="388" t="s">
        <v>1716</v>
      </c>
      <c r="H180" s="443" t="s">
        <v>1891</v>
      </c>
      <c r="I180" s="389" t="s">
        <v>896</v>
      </c>
      <c r="J180" s="390">
        <v>1115.6400000000001</v>
      </c>
      <c r="K180" s="391">
        <v>1</v>
      </c>
      <c r="L180" s="392">
        <f>SUM(TBL_SoR_Replace[[#This Row],[Multiplier]]*TBL_SoR_Replace[[#This Row],[Rate]])</f>
        <v>1115.6400000000001</v>
      </c>
      <c r="M180" s="438"/>
      <c r="N180" s="438"/>
      <c r="O180" s="438"/>
      <c r="P180" s="438"/>
    </row>
    <row r="181" spans="1:16" ht="45" customHeight="1">
      <c r="A181" s="388" t="s">
        <v>1919</v>
      </c>
      <c r="B181" s="388" t="s">
        <v>1077</v>
      </c>
      <c r="C181" s="388" t="s">
        <v>1848</v>
      </c>
      <c r="D181" s="388" t="s">
        <v>207</v>
      </c>
      <c r="E181" s="388" t="s">
        <v>1916</v>
      </c>
      <c r="F181" s="388" t="s">
        <v>1082</v>
      </c>
      <c r="G181" s="388" t="s">
        <v>1780</v>
      </c>
      <c r="H181" s="443" t="s">
        <v>1891</v>
      </c>
      <c r="I181" s="389" t="s">
        <v>896</v>
      </c>
      <c r="J181" s="390">
        <v>2092.37</v>
      </c>
      <c r="K181" s="391">
        <v>1</v>
      </c>
      <c r="L181" s="392">
        <f>SUM(TBL_SoR_Replace[[#This Row],[Multiplier]]*TBL_SoR_Replace[[#This Row],[Rate]])</f>
        <v>2092.37</v>
      </c>
      <c r="M181" s="438"/>
      <c r="N181" s="438"/>
      <c r="O181" s="438"/>
      <c r="P181" s="438"/>
    </row>
    <row r="182" spans="1:16" ht="45" customHeight="1">
      <c r="A182" s="388" t="s">
        <v>1920</v>
      </c>
      <c r="B182" s="388" t="s">
        <v>1077</v>
      </c>
      <c r="C182" s="388" t="s">
        <v>1848</v>
      </c>
      <c r="D182" s="388" t="s">
        <v>207</v>
      </c>
      <c r="E182" s="388" t="s">
        <v>1921</v>
      </c>
      <c r="F182" s="388" t="s">
        <v>1715</v>
      </c>
      <c r="G182" s="388" t="s">
        <v>1716</v>
      </c>
      <c r="H182" s="443" t="s">
        <v>1891</v>
      </c>
      <c r="I182" s="389" t="s">
        <v>896</v>
      </c>
      <c r="J182" s="390">
        <v>818.52</v>
      </c>
      <c r="K182" s="391">
        <v>1</v>
      </c>
      <c r="L182" s="392">
        <f>SUM(TBL_SoR_Replace[[#This Row],[Multiplier]]*TBL_SoR_Replace[[#This Row],[Rate]])</f>
        <v>818.52</v>
      </c>
      <c r="M182" s="438"/>
      <c r="N182" s="438"/>
      <c r="O182" s="438"/>
      <c r="P182" s="438"/>
    </row>
    <row r="183" spans="1:16" ht="45" customHeight="1">
      <c r="A183" s="388" t="s">
        <v>1922</v>
      </c>
      <c r="B183" s="388" t="s">
        <v>1077</v>
      </c>
      <c r="C183" s="388" t="s">
        <v>1848</v>
      </c>
      <c r="D183" s="388" t="s">
        <v>207</v>
      </c>
      <c r="E183" s="388" t="s">
        <v>1921</v>
      </c>
      <c r="F183" s="388" t="s">
        <v>1743</v>
      </c>
      <c r="G183" s="388" t="s">
        <v>1716</v>
      </c>
      <c r="H183" s="443" t="s">
        <v>1891</v>
      </c>
      <c r="I183" s="389" t="s">
        <v>896</v>
      </c>
      <c r="J183" s="390">
        <v>1128.4100000000001</v>
      </c>
      <c r="K183" s="391">
        <v>1</v>
      </c>
      <c r="L183" s="392">
        <f>SUM(TBL_SoR_Replace[[#This Row],[Multiplier]]*TBL_SoR_Replace[[#This Row],[Rate]])</f>
        <v>1128.4100000000001</v>
      </c>
      <c r="M183" s="438"/>
      <c r="N183" s="438"/>
      <c r="O183" s="438"/>
      <c r="P183" s="438"/>
    </row>
    <row r="184" spans="1:16" ht="45" customHeight="1">
      <c r="A184" s="388" t="s">
        <v>1923</v>
      </c>
      <c r="B184" s="388" t="s">
        <v>1077</v>
      </c>
      <c r="C184" s="388" t="s">
        <v>1848</v>
      </c>
      <c r="D184" s="388" t="s">
        <v>207</v>
      </c>
      <c r="E184" s="388" t="s">
        <v>1921</v>
      </c>
      <c r="F184" s="388" t="s">
        <v>887</v>
      </c>
      <c r="G184" s="388" t="s">
        <v>1716</v>
      </c>
      <c r="H184" s="443" t="s">
        <v>1891</v>
      </c>
      <c r="I184" s="389" t="s">
        <v>896</v>
      </c>
      <c r="J184" s="390">
        <v>1115.6400000000001</v>
      </c>
      <c r="K184" s="391">
        <v>1</v>
      </c>
      <c r="L184" s="392">
        <f>SUM(TBL_SoR_Replace[[#This Row],[Multiplier]]*TBL_SoR_Replace[[#This Row],[Rate]])</f>
        <v>1115.6400000000001</v>
      </c>
      <c r="M184" s="438"/>
      <c r="N184" s="438"/>
      <c r="O184" s="438"/>
      <c r="P184" s="438"/>
    </row>
    <row r="185" spans="1:16" ht="45" customHeight="1">
      <c r="A185" s="388" t="s">
        <v>1924</v>
      </c>
      <c r="B185" s="388" t="s">
        <v>1077</v>
      </c>
      <c r="C185" s="388" t="s">
        <v>1848</v>
      </c>
      <c r="D185" s="388" t="s">
        <v>207</v>
      </c>
      <c r="E185" s="388" t="s">
        <v>1921</v>
      </c>
      <c r="F185" s="388" t="s">
        <v>1082</v>
      </c>
      <c r="G185" s="388" t="s">
        <v>1780</v>
      </c>
      <c r="H185" s="443" t="s">
        <v>1891</v>
      </c>
      <c r="I185" s="389" t="s">
        <v>896</v>
      </c>
      <c r="J185" s="390">
        <v>1874.15</v>
      </c>
      <c r="K185" s="391">
        <v>1</v>
      </c>
      <c r="L185" s="392">
        <f>SUM(TBL_SoR_Replace[[#This Row],[Multiplier]]*TBL_SoR_Replace[[#This Row],[Rate]])</f>
        <v>1874.15</v>
      </c>
      <c r="M185" s="438"/>
      <c r="N185" s="438"/>
      <c r="O185" s="438"/>
      <c r="P185" s="438"/>
    </row>
    <row r="186" spans="1:16" ht="45" customHeight="1">
      <c r="A186" s="388" t="s">
        <v>1925</v>
      </c>
      <c r="B186" s="388" t="s">
        <v>1077</v>
      </c>
      <c r="C186" s="388" t="s">
        <v>1848</v>
      </c>
      <c r="D186" s="388" t="s">
        <v>207</v>
      </c>
      <c r="E186" s="388" t="s">
        <v>1926</v>
      </c>
      <c r="F186" s="388" t="s">
        <v>1715</v>
      </c>
      <c r="G186" s="388" t="s">
        <v>1716</v>
      </c>
      <c r="H186" s="443" t="s">
        <v>1891</v>
      </c>
      <c r="I186" s="389" t="s">
        <v>896</v>
      </c>
      <c r="J186" s="390">
        <v>818.52</v>
      </c>
      <c r="K186" s="391">
        <v>1</v>
      </c>
      <c r="L186" s="392">
        <f>SUM(TBL_SoR_Replace[[#This Row],[Multiplier]]*TBL_SoR_Replace[[#This Row],[Rate]])</f>
        <v>818.52</v>
      </c>
      <c r="M186" s="438"/>
      <c r="N186" s="438"/>
      <c r="O186" s="438"/>
      <c r="P186" s="438"/>
    </row>
    <row r="187" spans="1:16" ht="45" customHeight="1">
      <c r="A187" s="388" t="s">
        <v>1927</v>
      </c>
      <c r="B187" s="388" t="s">
        <v>1077</v>
      </c>
      <c r="C187" s="388" t="s">
        <v>1848</v>
      </c>
      <c r="D187" s="388" t="s">
        <v>207</v>
      </c>
      <c r="E187" s="388" t="s">
        <v>1926</v>
      </c>
      <c r="F187" s="388" t="s">
        <v>1743</v>
      </c>
      <c r="G187" s="388" t="s">
        <v>1716</v>
      </c>
      <c r="H187" s="443" t="s">
        <v>1891</v>
      </c>
      <c r="I187" s="389" t="s">
        <v>896</v>
      </c>
      <c r="J187" s="390">
        <v>1105.04</v>
      </c>
      <c r="K187" s="391">
        <v>1</v>
      </c>
      <c r="L187" s="392">
        <f>SUM(TBL_SoR_Replace[[#This Row],[Multiplier]]*TBL_SoR_Replace[[#This Row],[Rate]])</f>
        <v>1105.04</v>
      </c>
      <c r="M187" s="438"/>
      <c r="N187" s="438"/>
      <c r="O187" s="438"/>
      <c r="P187" s="438"/>
    </row>
    <row r="188" spans="1:16" ht="45" customHeight="1">
      <c r="A188" s="388" t="s">
        <v>1928</v>
      </c>
      <c r="B188" s="388" t="s">
        <v>1077</v>
      </c>
      <c r="C188" s="388" t="s">
        <v>1848</v>
      </c>
      <c r="D188" s="388" t="s">
        <v>207</v>
      </c>
      <c r="E188" s="388" t="s">
        <v>1926</v>
      </c>
      <c r="F188" s="388" t="s">
        <v>887</v>
      </c>
      <c r="G188" s="388" t="s">
        <v>1716</v>
      </c>
      <c r="H188" s="443" t="s">
        <v>1891</v>
      </c>
      <c r="I188" s="389" t="s">
        <v>896</v>
      </c>
      <c r="J188" s="390">
        <v>1115.6400000000001</v>
      </c>
      <c r="K188" s="391">
        <v>1</v>
      </c>
      <c r="L188" s="392">
        <f>SUM(TBL_SoR_Replace[[#This Row],[Multiplier]]*TBL_SoR_Replace[[#This Row],[Rate]])</f>
        <v>1115.6400000000001</v>
      </c>
      <c r="M188" s="438"/>
      <c r="N188" s="438"/>
      <c r="O188" s="438"/>
      <c r="P188" s="438"/>
    </row>
    <row r="189" spans="1:16" ht="45" customHeight="1">
      <c r="A189" s="388" t="s">
        <v>1929</v>
      </c>
      <c r="B189" s="388" t="s">
        <v>1077</v>
      </c>
      <c r="C189" s="388" t="s">
        <v>1848</v>
      </c>
      <c r="D189" s="388" t="s">
        <v>207</v>
      </c>
      <c r="E189" s="388" t="s">
        <v>1926</v>
      </c>
      <c r="F189" s="388" t="s">
        <v>1082</v>
      </c>
      <c r="G189" s="388" t="s">
        <v>1780</v>
      </c>
      <c r="H189" s="443" t="s">
        <v>1891</v>
      </c>
      <c r="I189" s="389" t="s">
        <v>896</v>
      </c>
      <c r="J189" s="390">
        <v>1823.84</v>
      </c>
      <c r="K189" s="391">
        <v>1</v>
      </c>
      <c r="L189" s="392">
        <f>SUM(TBL_SoR_Replace[[#This Row],[Multiplier]]*TBL_SoR_Replace[[#This Row],[Rate]])</f>
        <v>1823.84</v>
      </c>
      <c r="M189" s="438"/>
      <c r="N189" s="438"/>
      <c r="O189" s="438"/>
      <c r="P189" s="438"/>
    </row>
    <row r="190" spans="1:16" ht="30" customHeight="1">
      <c r="A190" s="388" t="s">
        <v>1930</v>
      </c>
      <c r="B190" s="388" t="s">
        <v>1077</v>
      </c>
      <c r="C190" s="388" t="s">
        <v>1848</v>
      </c>
      <c r="D190" s="388" t="s">
        <v>207</v>
      </c>
      <c r="E190" s="388" t="s">
        <v>1931</v>
      </c>
      <c r="F190" s="388" t="s">
        <v>1715</v>
      </c>
      <c r="G190" s="388" t="s">
        <v>1716</v>
      </c>
      <c r="H190" s="443" t="s">
        <v>1932</v>
      </c>
      <c r="I190" s="389" t="s">
        <v>896</v>
      </c>
      <c r="J190" s="390">
        <v>240.42</v>
      </c>
      <c r="K190" s="391">
        <v>1</v>
      </c>
      <c r="L190" s="392">
        <f>SUM(TBL_SoR_Replace[[#This Row],[Multiplier]]*TBL_SoR_Replace[[#This Row],[Rate]])</f>
        <v>240.42</v>
      </c>
      <c r="M190" s="438"/>
      <c r="N190" s="438"/>
      <c r="O190" s="438"/>
      <c r="P190" s="438"/>
    </row>
    <row r="191" spans="1:16" ht="30" customHeight="1">
      <c r="A191" s="388" t="s">
        <v>1933</v>
      </c>
      <c r="B191" s="388" t="s">
        <v>1077</v>
      </c>
      <c r="C191" s="388" t="s">
        <v>1848</v>
      </c>
      <c r="D191" s="388" t="s">
        <v>207</v>
      </c>
      <c r="E191" s="388" t="s">
        <v>1931</v>
      </c>
      <c r="F191" s="388" t="s">
        <v>1743</v>
      </c>
      <c r="G191" s="388" t="s">
        <v>1716</v>
      </c>
      <c r="H191" s="443" t="s">
        <v>1932</v>
      </c>
      <c r="I191" s="389" t="s">
        <v>896</v>
      </c>
      <c r="J191" s="390">
        <v>355.39</v>
      </c>
      <c r="K191" s="391">
        <v>1</v>
      </c>
      <c r="L191" s="392">
        <f>SUM(TBL_SoR_Replace[[#This Row],[Multiplier]]*TBL_SoR_Replace[[#This Row],[Rate]])</f>
        <v>355.39</v>
      </c>
      <c r="M191" s="438"/>
      <c r="N191" s="438"/>
      <c r="O191" s="438"/>
      <c r="P191" s="438"/>
    </row>
    <row r="192" spans="1:16" ht="30" customHeight="1">
      <c r="A192" s="388" t="s">
        <v>1934</v>
      </c>
      <c r="B192" s="388" t="s">
        <v>1077</v>
      </c>
      <c r="C192" s="388" t="s">
        <v>1848</v>
      </c>
      <c r="D192" s="388" t="s">
        <v>207</v>
      </c>
      <c r="E192" s="388" t="s">
        <v>1931</v>
      </c>
      <c r="F192" s="388" t="s">
        <v>887</v>
      </c>
      <c r="G192" s="388" t="s">
        <v>1716</v>
      </c>
      <c r="H192" s="443" t="s">
        <v>1932</v>
      </c>
      <c r="I192" s="389" t="s">
        <v>896</v>
      </c>
      <c r="J192" s="390">
        <v>822.87</v>
      </c>
      <c r="K192" s="391">
        <v>1</v>
      </c>
      <c r="L192" s="392">
        <f>SUM(TBL_SoR_Replace[[#This Row],[Multiplier]]*TBL_SoR_Replace[[#This Row],[Rate]])</f>
        <v>822.87</v>
      </c>
      <c r="M192" s="438"/>
      <c r="N192" s="438"/>
      <c r="O192" s="438"/>
      <c r="P192" s="438"/>
    </row>
    <row r="193" spans="1:16" ht="30" customHeight="1">
      <c r="A193" s="388" t="s">
        <v>1935</v>
      </c>
      <c r="B193" s="388" t="s">
        <v>1077</v>
      </c>
      <c r="C193" s="388" t="s">
        <v>1848</v>
      </c>
      <c r="D193" s="388" t="s">
        <v>207</v>
      </c>
      <c r="E193" s="388" t="s">
        <v>1931</v>
      </c>
      <c r="F193" s="388" t="s">
        <v>1082</v>
      </c>
      <c r="G193" s="388" t="s">
        <v>1780</v>
      </c>
      <c r="H193" s="443" t="s">
        <v>1932</v>
      </c>
      <c r="I193" s="389" t="s">
        <v>896</v>
      </c>
      <c r="J193" s="390">
        <v>822.87</v>
      </c>
      <c r="K193" s="391">
        <v>1</v>
      </c>
      <c r="L193" s="392">
        <f>SUM(TBL_SoR_Replace[[#This Row],[Multiplier]]*TBL_SoR_Replace[[#This Row],[Rate]])</f>
        <v>822.87</v>
      </c>
      <c r="M193" s="438"/>
      <c r="N193" s="438"/>
      <c r="O193" s="438"/>
      <c r="P193" s="438"/>
    </row>
    <row r="194" spans="1:16" ht="30" customHeight="1">
      <c r="A194" s="388" t="s">
        <v>1936</v>
      </c>
      <c r="B194" s="388" t="s">
        <v>1077</v>
      </c>
      <c r="C194" s="388" t="s">
        <v>1937</v>
      </c>
      <c r="D194" s="388" t="s">
        <v>207</v>
      </c>
      <c r="E194" s="443" t="s">
        <v>1938</v>
      </c>
      <c r="F194" s="388" t="s">
        <v>1715</v>
      </c>
      <c r="G194" s="388" t="s">
        <v>1716</v>
      </c>
      <c r="H194" s="388" t="s">
        <v>1939</v>
      </c>
      <c r="I194" s="389" t="s">
        <v>896</v>
      </c>
      <c r="J194" s="390">
        <v>63.76</v>
      </c>
      <c r="K194" s="391">
        <v>1</v>
      </c>
      <c r="L194" s="392">
        <f>SUM(TBL_SoR_Replace[[#This Row],[Multiplier]]*TBL_SoR_Replace[[#This Row],[Rate]])</f>
        <v>63.76</v>
      </c>
      <c r="M194" s="438"/>
      <c r="N194" s="438"/>
      <c r="O194" s="438"/>
      <c r="P194" s="438"/>
    </row>
    <row r="195" spans="1:16" ht="30" customHeight="1">
      <c r="A195" s="388" t="s">
        <v>1940</v>
      </c>
      <c r="B195" s="388" t="s">
        <v>1077</v>
      </c>
      <c r="C195" s="388" t="s">
        <v>1937</v>
      </c>
      <c r="D195" s="388" t="s">
        <v>207</v>
      </c>
      <c r="E195" s="443" t="s">
        <v>1938</v>
      </c>
      <c r="F195" s="388" t="s">
        <v>889</v>
      </c>
      <c r="G195" s="388" t="s">
        <v>1716</v>
      </c>
      <c r="H195" s="388" t="s">
        <v>1941</v>
      </c>
      <c r="I195" s="389" t="s">
        <v>896</v>
      </c>
      <c r="J195" s="390">
        <v>187.89</v>
      </c>
      <c r="K195" s="391">
        <v>1</v>
      </c>
      <c r="L195" s="392">
        <f>SUM(TBL_SoR_Replace[[#This Row],[Multiplier]]*TBL_SoR_Replace[[#This Row],[Rate]])</f>
        <v>187.89</v>
      </c>
      <c r="M195" s="438"/>
      <c r="N195" s="438"/>
      <c r="O195" s="438"/>
      <c r="P195" s="438"/>
    </row>
    <row r="196" spans="1:16" ht="30" customHeight="1">
      <c r="A196" s="388" t="s">
        <v>1942</v>
      </c>
      <c r="B196" s="388" t="s">
        <v>1077</v>
      </c>
      <c r="C196" s="388" t="s">
        <v>1937</v>
      </c>
      <c r="D196" s="388" t="s">
        <v>207</v>
      </c>
      <c r="E196" s="443" t="s">
        <v>1938</v>
      </c>
      <c r="F196" s="388" t="s">
        <v>889</v>
      </c>
      <c r="G196" s="388" t="s">
        <v>1716</v>
      </c>
      <c r="H196" s="388" t="s">
        <v>1943</v>
      </c>
      <c r="I196" s="389" t="s">
        <v>896</v>
      </c>
      <c r="J196" s="390">
        <v>229.64</v>
      </c>
      <c r="K196" s="391">
        <v>1</v>
      </c>
      <c r="L196" s="392">
        <f>SUM(TBL_SoR_Replace[[#This Row],[Multiplier]]*TBL_SoR_Replace[[#This Row],[Rate]])</f>
        <v>229.64</v>
      </c>
      <c r="M196" s="438"/>
      <c r="N196" s="438"/>
      <c r="O196" s="438"/>
      <c r="P196" s="438"/>
    </row>
    <row r="197" spans="1:16" ht="30" customHeight="1">
      <c r="A197" s="388" t="s">
        <v>1944</v>
      </c>
      <c r="B197" s="388" t="s">
        <v>1077</v>
      </c>
      <c r="C197" s="388" t="s">
        <v>1937</v>
      </c>
      <c r="D197" s="388" t="s">
        <v>207</v>
      </c>
      <c r="E197" s="443" t="s">
        <v>1938</v>
      </c>
      <c r="F197" s="388" t="s">
        <v>1715</v>
      </c>
      <c r="G197" s="388" t="s">
        <v>1716</v>
      </c>
      <c r="H197" s="388" t="s">
        <v>1945</v>
      </c>
      <c r="I197" s="389" t="s">
        <v>896</v>
      </c>
      <c r="J197" s="390">
        <v>31.75</v>
      </c>
      <c r="K197" s="391">
        <v>1</v>
      </c>
      <c r="L197" s="392">
        <f>SUM(TBL_SoR_Replace[[#This Row],[Multiplier]]*TBL_SoR_Replace[[#This Row],[Rate]])</f>
        <v>31.75</v>
      </c>
      <c r="M197" s="438"/>
      <c r="N197" s="438"/>
      <c r="O197" s="438"/>
      <c r="P197" s="438"/>
    </row>
    <row r="198" spans="1:16" ht="30" customHeight="1">
      <c r="A198" s="388" t="s">
        <v>1946</v>
      </c>
      <c r="B198" s="388" t="s">
        <v>1077</v>
      </c>
      <c r="C198" s="388" t="s">
        <v>1937</v>
      </c>
      <c r="D198" s="388" t="s">
        <v>207</v>
      </c>
      <c r="E198" s="443" t="s">
        <v>1938</v>
      </c>
      <c r="F198" s="388" t="s">
        <v>889</v>
      </c>
      <c r="G198" s="388" t="s">
        <v>1716</v>
      </c>
      <c r="H198" s="388" t="s">
        <v>1947</v>
      </c>
      <c r="I198" s="389" t="s">
        <v>896</v>
      </c>
      <c r="J198" s="390">
        <v>178.8</v>
      </c>
      <c r="K198" s="391">
        <v>1</v>
      </c>
      <c r="L198" s="392">
        <f>SUM(TBL_SoR_Replace[[#This Row],[Multiplier]]*TBL_SoR_Replace[[#This Row],[Rate]])</f>
        <v>178.8</v>
      </c>
      <c r="M198" s="438"/>
      <c r="N198" s="438"/>
      <c r="O198" s="438"/>
      <c r="P198" s="438"/>
    </row>
    <row r="199" spans="1:16" ht="30" customHeight="1">
      <c r="A199" s="388" t="s">
        <v>1948</v>
      </c>
      <c r="B199" s="388" t="s">
        <v>1077</v>
      </c>
      <c r="C199" s="388" t="s">
        <v>1937</v>
      </c>
      <c r="D199" s="388" t="s">
        <v>207</v>
      </c>
      <c r="E199" s="443" t="s">
        <v>1938</v>
      </c>
      <c r="F199" s="388" t="s">
        <v>1715</v>
      </c>
      <c r="G199" s="388" t="s">
        <v>1716</v>
      </c>
      <c r="H199" s="388" t="s">
        <v>1949</v>
      </c>
      <c r="I199" s="389" t="s">
        <v>896</v>
      </c>
      <c r="J199" s="390">
        <v>12.81</v>
      </c>
      <c r="K199" s="391">
        <v>1</v>
      </c>
      <c r="L199" s="392">
        <f>SUM(TBL_SoR_Replace[[#This Row],[Multiplier]]*TBL_SoR_Replace[[#This Row],[Rate]])</f>
        <v>12.81</v>
      </c>
      <c r="M199" s="438"/>
      <c r="N199" s="438"/>
      <c r="O199" s="438"/>
      <c r="P199" s="438"/>
    </row>
    <row r="200" spans="1:16" ht="30" customHeight="1">
      <c r="A200" s="388" t="s">
        <v>1950</v>
      </c>
      <c r="B200" s="388" t="s">
        <v>1077</v>
      </c>
      <c r="C200" s="388" t="s">
        <v>1937</v>
      </c>
      <c r="D200" s="388" t="s">
        <v>207</v>
      </c>
      <c r="E200" s="443" t="s">
        <v>1938</v>
      </c>
      <c r="F200" s="388" t="s">
        <v>889</v>
      </c>
      <c r="G200" s="388" t="s">
        <v>1716</v>
      </c>
      <c r="H200" s="388" t="s">
        <v>1951</v>
      </c>
      <c r="I200" s="389" t="s">
        <v>896</v>
      </c>
      <c r="J200" s="390">
        <v>75.819999999999993</v>
      </c>
      <c r="K200" s="391">
        <v>1</v>
      </c>
      <c r="L200" s="392">
        <f>SUM(TBL_SoR_Replace[[#This Row],[Multiplier]]*TBL_SoR_Replace[[#This Row],[Rate]])</f>
        <v>75.819999999999993</v>
      </c>
      <c r="M200" s="438"/>
      <c r="N200" s="438"/>
      <c r="O200" s="438"/>
      <c r="P200" s="438"/>
    </row>
    <row r="201" spans="1:16" ht="30" customHeight="1">
      <c r="A201" s="388" t="s">
        <v>1952</v>
      </c>
      <c r="B201" s="388" t="s">
        <v>1077</v>
      </c>
      <c r="C201" s="388" t="s">
        <v>1937</v>
      </c>
      <c r="D201" s="388" t="s">
        <v>207</v>
      </c>
      <c r="E201" s="443" t="s">
        <v>1938</v>
      </c>
      <c r="F201" s="388" t="s">
        <v>1715</v>
      </c>
      <c r="G201" s="388" t="s">
        <v>1716</v>
      </c>
      <c r="H201" s="388" t="s">
        <v>1953</v>
      </c>
      <c r="I201" s="389" t="s">
        <v>896</v>
      </c>
      <c r="J201" s="390">
        <v>22.08</v>
      </c>
      <c r="K201" s="391">
        <v>1</v>
      </c>
      <c r="L201" s="392">
        <f>SUM(TBL_SoR_Replace[[#This Row],[Multiplier]]*TBL_SoR_Replace[[#This Row],[Rate]])</f>
        <v>22.08</v>
      </c>
      <c r="M201" s="438"/>
      <c r="N201" s="438"/>
      <c r="O201" s="438"/>
      <c r="P201" s="438"/>
    </row>
    <row r="202" spans="1:16" ht="30" customHeight="1">
      <c r="A202" s="388" t="s">
        <v>1954</v>
      </c>
      <c r="B202" s="388" t="s">
        <v>1077</v>
      </c>
      <c r="C202" s="388" t="s">
        <v>1937</v>
      </c>
      <c r="D202" s="388" t="s">
        <v>207</v>
      </c>
      <c r="E202" s="443" t="s">
        <v>1938</v>
      </c>
      <c r="F202" s="388" t="s">
        <v>1715</v>
      </c>
      <c r="G202" s="388" t="s">
        <v>1716</v>
      </c>
      <c r="H202" s="388" t="s">
        <v>1955</v>
      </c>
      <c r="I202" s="389" t="s">
        <v>896</v>
      </c>
      <c r="J202" s="390">
        <v>22.08</v>
      </c>
      <c r="K202" s="391">
        <v>1</v>
      </c>
      <c r="L202" s="392">
        <f>SUM(TBL_SoR_Replace[[#This Row],[Multiplier]]*TBL_SoR_Replace[[#This Row],[Rate]])</f>
        <v>22.08</v>
      </c>
      <c r="M202" s="438"/>
      <c r="N202" s="438"/>
      <c r="O202" s="438"/>
      <c r="P202" s="438"/>
    </row>
    <row r="203" spans="1:16" ht="30" customHeight="1">
      <c r="A203" s="388" t="s">
        <v>1956</v>
      </c>
      <c r="B203" s="388" t="s">
        <v>1077</v>
      </c>
      <c r="C203" s="388" t="s">
        <v>1937</v>
      </c>
      <c r="D203" s="388" t="s">
        <v>207</v>
      </c>
      <c r="E203" s="443" t="s">
        <v>1938</v>
      </c>
      <c r="F203" s="388" t="s">
        <v>1715</v>
      </c>
      <c r="G203" s="388" t="s">
        <v>1716</v>
      </c>
      <c r="H203" s="388" t="s">
        <v>1957</v>
      </c>
      <c r="I203" s="389" t="s">
        <v>896</v>
      </c>
      <c r="J203" s="390">
        <v>12.81</v>
      </c>
      <c r="K203" s="391">
        <v>1</v>
      </c>
      <c r="L203" s="392">
        <f>SUM(TBL_SoR_Replace[[#This Row],[Multiplier]]*TBL_SoR_Replace[[#This Row],[Rate]])</f>
        <v>12.81</v>
      </c>
      <c r="M203" s="438"/>
      <c r="N203" s="438"/>
      <c r="O203" s="438"/>
      <c r="P203" s="438"/>
    </row>
    <row r="204" spans="1:16" ht="30" customHeight="1">
      <c r="A204" s="388" t="s">
        <v>1958</v>
      </c>
      <c r="B204" s="388" t="s">
        <v>1077</v>
      </c>
      <c r="C204" s="388" t="s">
        <v>1937</v>
      </c>
      <c r="D204" s="388" t="s">
        <v>207</v>
      </c>
      <c r="E204" s="443" t="s">
        <v>1938</v>
      </c>
      <c r="F204" s="388" t="s">
        <v>1715</v>
      </c>
      <c r="G204" s="388" t="s">
        <v>1716</v>
      </c>
      <c r="H204" s="388" t="s">
        <v>1959</v>
      </c>
      <c r="I204" s="389" t="s">
        <v>896</v>
      </c>
      <c r="J204" s="390">
        <v>22.08</v>
      </c>
      <c r="K204" s="391">
        <v>1</v>
      </c>
      <c r="L204" s="392">
        <f>SUM(TBL_SoR_Replace[[#This Row],[Multiplier]]*TBL_SoR_Replace[[#This Row],[Rate]])</f>
        <v>22.08</v>
      </c>
      <c r="M204" s="438"/>
      <c r="N204" s="438"/>
      <c r="O204" s="438"/>
      <c r="P204" s="438"/>
    </row>
    <row r="205" spans="1:16" ht="30" customHeight="1">
      <c r="A205" s="388" t="s">
        <v>1960</v>
      </c>
      <c r="B205" s="388" t="s">
        <v>1077</v>
      </c>
      <c r="C205" s="388" t="s">
        <v>1937</v>
      </c>
      <c r="D205" s="388" t="s">
        <v>207</v>
      </c>
      <c r="E205" s="443" t="s">
        <v>1938</v>
      </c>
      <c r="F205" s="388" t="s">
        <v>1715</v>
      </c>
      <c r="G205" s="388" t="s">
        <v>1716</v>
      </c>
      <c r="H205" s="388" t="s">
        <v>1961</v>
      </c>
      <c r="I205" s="389" t="s">
        <v>896</v>
      </c>
      <c r="J205" s="390">
        <v>63.76</v>
      </c>
      <c r="K205" s="391">
        <v>1</v>
      </c>
      <c r="L205" s="392">
        <f>SUM(TBL_SoR_Replace[[#This Row],[Multiplier]]*TBL_SoR_Replace[[#This Row],[Rate]])</f>
        <v>63.76</v>
      </c>
      <c r="M205" s="438"/>
      <c r="N205" s="438"/>
      <c r="O205" s="438"/>
      <c r="P205" s="438"/>
    </row>
    <row r="206" spans="1:16" ht="30" customHeight="1">
      <c r="A206" s="388" t="s">
        <v>1962</v>
      </c>
      <c r="B206" s="388" t="s">
        <v>1077</v>
      </c>
      <c r="C206" s="388" t="s">
        <v>1937</v>
      </c>
      <c r="D206" s="388" t="s">
        <v>207</v>
      </c>
      <c r="E206" s="443" t="s">
        <v>1938</v>
      </c>
      <c r="F206" s="388" t="s">
        <v>1715</v>
      </c>
      <c r="G206" s="388" t="s">
        <v>1716</v>
      </c>
      <c r="H206" s="388" t="s">
        <v>1963</v>
      </c>
      <c r="I206" s="389" t="s">
        <v>896</v>
      </c>
      <c r="J206" s="390">
        <v>69.56</v>
      </c>
      <c r="K206" s="391">
        <v>1</v>
      </c>
      <c r="L206" s="392">
        <f>SUM(TBL_SoR_Replace[[#This Row],[Multiplier]]*TBL_SoR_Replace[[#This Row],[Rate]])</f>
        <v>69.56</v>
      </c>
      <c r="M206" s="438"/>
      <c r="N206" s="438"/>
      <c r="O206" s="438"/>
      <c r="P206" s="438"/>
    </row>
    <row r="207" spans="1:16" ht="30" customHeight="1">
      <c r="A207" s="388" t="s">
        <v>1964</v>
      </c>
      <c r="B207" s="388" t="s">
        <v>1077</v>
      </c>
      <c r="C207" s="388" t="s">
        <v>1937</v>
      </c>
      <c r="D207" s="388" t="s">
        <v>207</v>
      </c>
      <c r="E207" s="443" t="s">
        <v>1938</v>
      </c>
      <c r="F207" s="388" t="s">
        <v>889</v>
      </c>
      <c r="G207" s="388" t="s">
        <v>1716</v>
      </c>
      <c r="H207" s="388" t="s">
        <v>1965</v>
      </c>
      <c r="I207" s="389" t="s">
        <v>896</v>
      </c>
      <c r="J207" s="390">
        <v>187.89</v>
      </c>
      <c r="K207" s="391">
        <v>1</v>
      </c>
      <c r="L207" s="392">
        <f>SUM(TBL_SoR_Replace[[#This Row],[Multiplier]]*TBL_SoR_Replace[[#This Row],[Rate]])</f>
        <v>187.89</v>
      </c>
      <c r="M207" s="438"/>
      <c r="N207" s="438"/>
      <c r="O207" s="438"/>
      <c r="P207" s="438"/>
    </row>
    <row r="208" spans="1:16" ht="30" customHeight="1">
      <c r="A208" s="388" t="s">
        <v>1966</v>
      </c>
      <c r="B208" s="388" t="s">
        <v>1077</v>
      </c>
      <c r="C208" s="388" t="s">
        <v>1937</v>
      </c>
      <c r="D208" s="388" t="s">
        <v>207</v>
      </c>
      <c r="E208" s="443" t="s">
        <v>1938</v>
      </c>
      <c r="F208" s="388" t="s">
        <v>889</v>
      </c>
      <c r="G208" s="388" t="s">
        <v>1716</v>
      </c>
      <c r="H208" s="388" t="s">
        <v>1967</v>
      </c>
      <c r="I208" s="389" t="s">
        <v>896</v>
      </c>
      <c r="J208" s="390">
        <v>240.08</v>
      </c>
      <c r="K208" s="391">
        <v>1</v>
      </c>
      <c r="L208" s="392">
        <f>SUM(TBL_SoR_Replace[[#This Row],[Multiplier]]*TBL_SoR_Replace[[#This Row],[Rate]])</f>
        <v>240.08</v>
      </c>
      <c r="M208" s="438"/>
      <c r="N208" s="438"/>
      <c r="O208" s="438"/>
      <c r="P208" s="438"/>
    </row>
    <row r="209" spans="1:16" ht="30" customHeight="1">
      <c r="A209" s="388" t="s">
        <v>1968</v>
      </c>
      <c r="B209" s="388" t="s">
        <v>1077</v>
      </c>
      <c r="C209" s="388" t="s">
        <v>1937</v>
      </c>
      <c r="D209" s="388" t="s">
        <v>207</v>
      </c>
      <c r="E209" s="443" t="s">
        <v>1938</v>
      </c>
      <c r="F209" s="388" t="s">
        <v>1715</v>
      </c>
      <c r="G209" s="388" t="s">
        <v>1716</v>
      </c>
      <c r="H209" s="388" t="s">
        <v>1969</v>
      </c>
      <c r="I209" s="389" t="s">
        <v>896</v>
      </c>
      <c r="J209" s="390">
        <v>62.82</v>
      </c>
      <c r="K209" s="391">
        <v>1</v>
      </c>
      <c r="L209" s="392">
        <f>SUM(TBL_SoR_Replace[[#This Row],[Multiplier]]*TBL_SoR_Replace[[#This Row],[Rate]])</f>
        <v>62.82</v>
      </c>
      <c r="M209" s="438"/>
      <c r="N209" s="438"/>
      <c r="O209" s="438"/>
      <c r="P209" s="438"/>
    </row>
    <row r="210" spans="1:16" ht="30" customHeight="1">
      <c r="A210" s="388" t="s">
        <v>1970</v>
      </c>
      <c r="B210" s="388" t="s">
        <v>1077</v>
      </c>
      <c r="C210" s="388" t="s">
        <v>1937</v>
      </c>
      <c r="D210" s="388" t="s">
        <v>207</v>
      </c>
      <c r="E210" s="443" t="s">
        <v>1938</v>
      </c>
      <c r="F210" s="388" t="s">
        <v>1715</v>
      </c>
      <c r="G210" s="388" t="s">
        <v>1716</v>
      </c>
      <c r="H210" s="388" t="s">
        <v>1971</v>
      </c>
      <c r="I210" s="389" t="s">
        <v>896</v>
      </c>
      <c r="J210" s="390">
        <v>22.08</v>
      </c>
      <c r="K210" s="391">
        <v>1</v>
      </c>
      <c r="L210" s="392">
        <f>SUM(TBL_SoR_Replace[[#This Row],[Multiplier]]*TBL_SoR_Replace[[#This Row],[Rate]])</f>
        <v>22.08</v>
      </c>
      <c r="M210" s="438"/>
      <c r="N210" s="438"/>
      <c r="O210" s="438"/>
      <c r="P210" s="438"/>
    </row>
    <row r="211" spans="1:16" ht="30" customHeight="1">
      <c r="A211" s="388" t="s">
        <v>1972</v>
      </c>
      <c r="B211" s="388" t="s">
        <v>1077</v>
      </c>
      <c r="C211" s="388" t="s">
        <v>1937</v>
      </c>
      <c r="D211" s="388" t="s">
        <v>207</v>
      </c>
      <c r="E211" s="443" t="s">
        <v>1938</v>
      </c>
      <c r="F211" s="388" t="s">
        <v>1715</v>
      </c>
      <c r="G211" s="388" t="s">
        <v>1716</v>
      </c>
      <c r="H211" s="388" t="s">
        <v>1973</v>
      </c>
      <c r="I211" s="389" t="s">
        <v>896</v>
      </c>
      <c r="J211" s="390">
        <v>22.08</v>
      </c>
      <c r="K211" s="391">
        <v>1</v>
      </c>
      <c r="L211" s="392">
        <f>SUM(TBL_SoR_Replace[[#This Row],[Multiplier]]*TBL_SoR_Replace[[#This Row],[Rate]])</f>
        <v>22.08</v>
      </c>
      <c r="M211" s="438"/>
      <c r="N211" s="438"/>
      <c r="O211" s="438"/>
      <c r="P211" s="438"/>
    </row>
    <row r="212" spans="1:16" ht="30" customHeight="1">
      <c r="A212" s="388" t="s">
        <v>1974</v>
      </c>
      <c r="B212" s="388" t="s">
        <v>1077</v>
      </c>
      <c r="C212" s="388" t="s">
        <v>1937</v>
      </c>
      <c r="D212" s="388" t="s">
        <v>207</v>
      </c>
      <c r="E212" s="443" t="s">
        <v>1938</v>
      </c>
      <c r="F212" s="388" t="s">
        <v>1715</v>
      </c>
      <c r="G212" s="388" t="s">
        <v>1716</v>
      </c>
      <c r="H212" s="388" t="s">
        <v>1975</v>
      </c>
      <c r="I212" s="389" t="s">
        <v>896</v>
      </c>
      <c r="J212" s="390">
        <v>62.82</v>
      </c>
      <c r="K212" s="391">
        <v>1</v>
      </c>
      <c r="L212" s="392">
        <f>SUM(TBL_SoR_Replace[[#This Row],[Multiplier]]*TBL_SoR_Replace[[#This Row],[Rate]])</f>
        <v>62.82</v>
      </c>
      <c r="M212" s="438"/>
      <c r="N212" s="438"/>
      <c r="O212" s="438"/>
      <c r="P212" s="438"/>
    </row>
    <row r="213" spans="1:16" ht="15" customHeight="1">
      <c r="A213" s="388" t="s">
        <v>1976</v>
      </c>
      <c r="B213" s="388" t="s">
        <v>1077</v>
      </c>
      <c r="C213" s="388" t="s">
        <v>1163</v>
      </c>
      <c r="D213" s="388" t="s">
        <v>207</v>
      </c>
      <c r="E213" s="388" t="s">
        <v>1977</v>
      </c>
      <c r="F213" s="388" t="s">
        <v>1163</v>
      </c>
      <c r="G213" s="388" t="s">
        <v>1978</v>
      </c>
      <c r="H213" s="388"/>
      <c r="I213" s="389" t="s">
        <v>8</v>
      </c>
      <c r="J213" s="390">
        <v>75.430000000000007</v>
      </c>
      <c r="K213" s="391">
        <v>1</v>
      </c>
      <c r="L213" s="392">
        <f>SUM(TBL_SoR_Replace[[#This Row],[Multiplier]]*TBL_SoR_Replace[[#This Row],[Rate]])</f>
        <v>75.430000000000007</v>
      </c>
      <c r="M213" s="438"/>
      <c r="N213" s="438"/>
      <c r="O213" s="438"/>
      <c r="P213" s="438"/>
    </row>
    <row r="214" spans="1:16" ht="15" customHeight="1">
      <c r="A214" s="388" t="s">
        <v>1979</v>
      </c>
      <c r="B214" s="388" t="s">
        <v>1077</v>
      </c>
      <c r="C214" s="388" t="s">
        <v>1163</v>
      </c>
      <c r="D214" s="388" t="s">
        <v>207</v>
      </c>
      <c r="E214" s="388" t="s">
        <v>1980</v>
      </c>
      <c r="F214" s="388" t="s">
        <v>1163</v>
      </c>
      <c r="G214" s="388" t="s">
        <v>1716</v>
      </c>
      <c r="H214" s="388" t="s">
        <v>1981</v>
      </c>
      <c r="I214" s="389" t="s">
        <v>8</v>
      </c>
      <c r="J214" s="390">
        <v>75.430000000000007</v>
      </c>
      <c r="K214" s="391">
        <v>1</v>
      </c>
      <c r="L214" s="392">
        <f>SUM(TBL_SoR_Replace[[#This Row],[Multiplier]]*TBL_SoR_Replace[[#This Row],[Rate]])</f>
        <v>75.430000000000007</v>
      </c>
      <c r="M214" s="438"/>
      <c r="N214" s="438"/>
      <c r="O214" s="438"/>
      <c r="P214" s="438"/>
    </row>
    <row r="215" spans="1:16" ht="15" customHeight="1">
      <c r="A215" s="388" t="s">
        <v>1982</v>
      </c>
      <c r="B215" s="388" t="s">
        <v>1077</v>
      </c>
      <c r="C215" s="388" t="s">
        <v>1983</v>
      </c>
      <c r="D215" s="388" t="s">
        <v>207</v>
      </c>
      <c r="E215" s="388" t="s">
        <v>1984</v>
      </c>
      <c r="F215" s="388" t="s">
        <v>1985</v>
      </c>
      <c r="G215" s="388" t="s">
        <v>1716</v>
      </c>
      <c r="H215" s="388"/>
      <c r="I215" s="389" t="s">
        <v>871</v>
      </c>
      <c r="J215" s="390">
        <v>18.52</v>
      </c>
      <c r="K215" s="391">
        <v>1</v>
      </c>
      <c r="L215" s="392">
        <f>SUM(TBL_SoR_Replace[[#This Row],[Multiplier]]*TBL_SoR_Replace[[#This Row],[Rate]])</f>
        <v>18.52</v>
      </c>
      <c r="M215" s="438"/>
      <c r="N215" s="438"/>
      <c r="O215" s="438"/>
      <c r="P215" s="438"/>
    </row>
    <row r="216" spans="1:16" ht="30" customHeight="1">
      <c r="A216" s="388" t="s">
        <v>1986</v>
      </c>
      <c r="B216" s="388" t="s">
        <v>1077</v>
      </c>
      <c r="C216" s="388" t="s">
        <v>1987</v>
      </c>
      <c r="D216" s="388" t="s">
        <v>207</v>
      </c>
      <c r="E216" s="388" t="s">
        <v>1987</v>
      </c>
      <c r="F216" s="388" t="s">
        <v>1985</v>
      </c>
      <c r="G216" s="388" t="s">
        <v>1716</v>
      </c>
      <c r="H216" s="388"/>
      <c r="I216" s="389" t="s">
        <v>871</v>
      </c>
      <c r="J216" s="390">
        <v>30.86</v>
      </c>
      <c r="K216" s="391">
        <v>1</v>
      </c>
      <c r="L216" s="392">
        <f>SUM(TBL_SoR_Replace[[#This Row],[Multiplier]]*TBL_SoR_Replace[[#This Row],[Rate]])</f>
        <v>30.86</v>
      </c>
      <c r="M216" s="438"/>
      <c r="N216" s="438"/>
      <c r="O216" s="438"/>
      <c r="P216" s="438"/>
    </row>
    <row r="217" spans="1:16" ht="15" customHeight="1">
      <c r="A217" s="388" t="s">
        <v>1988</v>
      </c>
      <c r="B217" s="388" t="s">
        <v>1077</v>
      </c>
      <c r="C217" s="388" t="s">
        <v>1989</v>
      </c>
      <c r="D217" s="388" t="s">
        <v>207</v>
      </c>
      <c r="E217" s="388" t="s">
        <v>1990</v>
      </c>
      <c r="F217" s="388" t="s">
        <v>1082</v>
      </c>
      <c r="G217" s="388" t="s">
        <v>1716</v>
      </c>
      <c r="H217" s="388" t="s">
        <v>1991</v>
      </c>
      <c r="I217" s="389" t="s">
        <v>896</v>
      </c>
      <c r="J217" s="390">
        <v>137.15</v>
      </c>
      <c r="K217" s="391">
        <v>1</v>
      </c>
      <c r="L217" s="392">
        <f>SUM(TBL_SoR_Replace[[#This Row],[Multiplier]]*TBL_SoR_Replace[[#This Row],[Rate]])</f>
        <v>137.15</v>
      </c>
      <c r="M217" s="438"/>
      <c r="N217" s="438"/>
      <c r="O217" s="438"/>
      <c r="P217" s="438"/>
    </row>
    <row r="218" spans="1:16" ht="15" customHeight="1">
      <c r="A218" s="388" t="s">
        <v>1992</v>
      </c>
      <c r="B218" s="388" t="s">
        <v>1077</v>
      </c>
      <c r="C218" s="388" t="s">
        <v>1989</v>
      </c>
      <c r="D218" s="388" t="s">
        <v>207</v>
      </c>
      <c r="E218" s="388" t="s">
        <v>1990</v>
      </c>
      <c r="F218" s="388" t="s">
        <v>1082</v>
      </c>
      <c r="G218" s="388" t="s">
        <v>1716</v>
      </c>
      <c r="H218" s="388" t="s">
        <v>1993</v>
      </c>
      <c r="I218" s="389" t="s">
        <v>896</v>
      </c>
      <c r="J218" s="390">
        <v>178.29</v>
      </c>
      <c r="K218" s="391">
        <v>1</v>
      </c>
      <c r="L218" s="392">
        <f>SUM(TBL_SoR_Replace[[#This Row],[Multiplier]]*TBL_SoR_Replace[[#This Row],[Rate]])</f>
        <v>178.29</v>
      </c>
      <c r="M218" s="438"/>
      <c r="N218" s="438"/>
      <c r="O218" s="438"/>
      <c r="P218" s="438"/>
    </row>
    <row r="219" spans="1:16" ht="15" customHeight="1">
      <c r="A219" s="388" t="s">
        <v>1994</v>
      </c>
      <c r="B219" s="388" t="s">
        <v>1077</v>
      </c>
      <c r="C219" s="388" t="s">
        <v>1989</v>
      </c>
      <c r="D219" s="388" t="s">
        <v>207</v>
      </c>
      <c r="E219" s="388" t="s">
        <v>1990</v>
      </c>
      <c r="F219" s="388" t="s">
        <v>1082</v>
      </c>
      <c r="G219" s="388" t="s">
        <v>1716</v>
      </c>
      <c r="H219" s="388" t="s">
        <v>1995</v>
      </c>
      <c r="I219" s="389" t="s">
        <v>896</v>
      </c>
      <c r="J219" s="390">
        <v>205.72</v>
      </c>
      <c r="K219" s="391">
        <v>1</v>
      </c>
      <c r="L219" s="392">
        <f>SUM(TBL_SoR_Replace[[#This Row],[Multiplier]]*TBL_SoR_Replace[[#This Row],[Rate]])</f>
        <v>205.72</v>
      </c>
      <c r="M219" s="438"/>
      <c r="N219" s="438"/>
      <c r="O219" s="438"/>
      <c r="P219" s="438"/>
    </row>
    <row r="220" spans="1:16" ht="15" customHeight="1">
      <c r="A220" s="388" t="s">
        <v>1996</v>
      </c>
      <c r="B220" s="388" t="s">
        <v>1077</v>
      </c>
      <c r="C220" s="388" t="s">
        <v>1989</v>
      </c>
      <c r="D220" s="388" t="s">
        <v>207</v>
      </c>
      <c r="E220" s="388" t="s">
        <v>1997</v>
      </c>
      <c r="F220" s="388" t="s">
        <v>1079</v>
      </c>
      <c r="G220" s="388" t="s">
        <v>1716</v>
      </c>
      <c r="H220" s="388" t="s">
        <v>1998</v>
      </c>
      <c r="I220" s="389" t="s">
        <v>896</v>
      </c>
      <c r="J220" s="390">
        <v>123.43</v>
      </c>
      <c r="K220" s="391">
        <v>1</v>
      </c>
      <c r="L220" s="392">
        <f>SUM(TBL_SoR_Replace[[#This Row],[Multiplier]]*TBL_SoR_Replace[[#This Row],[Rate]])</f>
        <v>123.43</v>
      </c>
      <c r="M220" s="438"/>
      <c r="N220" s="438"/>
      <c r="O220" s="438"/>
      <c r="P220" s="438"/>
    </row>
    <row r="221" spans="1:16" ht="15" customHeight="1">
      <c r="A221" s="388" t="s">
        <v>1999</v>
      </c>
      <c r="B221" s="388" t="s">
        <v>1077</v>
      </c>
      <c r="C221" s="388" t="s">
        <v>1989</v>
      </c>
      <c r="D221" s="388" t="s">
        <v>207</v>
      </c>
      <c r="E221" s="388" t="s">
        <v>1997</v>
      </c>
      <c r="F221" s="388" t="s">
        <v>1079</v>
      </c>
      <c r="G221" s="388" t="s">
        <v>1716</v>
      </c>
      <c r="H221" s="388" t="s">
        <v>2000</v>
      </c>
      <c r="I221" s="389" t="s">
        <v>896</v>
      </c>
      <c r="J221" s="390">
        <v>150.86000000000001</v>
      </c>
      <c r="K221" s="391">
        <v>1</v>
      </c>
      <c r="L221" s="392">
        <f>SUM(TBL_SoR_Replace[[#This Row],[Multiplier]]*TBL_SoR_Replace[[#This Row],[Rate]])</f>
        <v>150.86000000000001</v>
      </c>
      <c r="M221" s="438"/>
      <c r="N221" s="438"/>
      <c r="O221" s="438"/>
      <c r="P221" s="438"/>
    </row>
    <row r="222" spans="1:16" ht="15" customHeight="1">
      <c r="A222" s="388" t="s">
        <v>2001</v>
      </c>
      <c r="B222" s="388" t="s">
        <v>1077</v>
      </c>
      <c r="C222" s="388" t="s">
        <v>1989</v>
      </c>
      <c r="D222" s="388" t="s">
        <v>207</v>
      </c>
      <c r="E222" s="388" t="s">
        <v>1997</v>
      </c>
      <c r="F222" s="388" t="s">
        <v>1079</v>
      </c>
      <c r="G222" s="388" t="s">
        <v>1716</v>
      </c>
      <c r="H222" s="388" t="s">
        <v>2002</v>
      </c>
      <c r="I222" s="389" t="s">
        <v>896</v>
      </c>
      <c r="J222" s="390">
        <v>150.86000000000001</v>
      </c>
      <c r="K222" s="391">
        <v>1</v>
      </c>
      <c r="L222" s="392">
        <f>SUM(TBL_SoR_Replace[[#This Row],[Multiplier]]*TBL_SoR_Replace[[#This Row],[Rate]])</f>
        <v>150.86000000000001</v>
      </c>
      <c r="M222" s="438"/>
      <c r="N222" s="438"/>
      <c r="O222" s="438"/>
      <c r="P222" s="438"/>
    </row>
    <row r="223" spans="1:16" ht="15" customHeight="1">
      <c r="A223" s="388" t="s">
        <v>2003</v>
      </c>
      <c r="B223" s="388" t="s">
        <v>1077</v>
      </c>
      <c r="C223" s="388" t="s">
        <v>1989</v>
      </c>
      <c r="D223" s="388" t="s">
        <v>207</v>
      </c>
      <c r="E223" s="388" t="s">
        <v>1997</v>
      </c>
      <c r="F223" s="388" t="s">
        <v>1079</v>
      </c>
      <c r="G223" s="388" t="s">
        <v>1716</v>
      </c>
      <c r="H223" s="388" t="s">
        <v>2004</v>
      </c>
      <c r="I223" s="389" t="s">
        <v>896</v>
      </c>
      <c r="J223" s="390">
        <v>260.58</v>
      </c>
      <c r="K223" s="391">
        <v>1</v>
      </c>
      <c r="L223" s="392">
        <f>SUM(TBL_SoR_Replace[[#This Row],[Multiplier]]*TBL_SoR_Replace[[#This Row],[Rate]])</f>
        <v>260.58</v>
      </c>
      <c r="M223" s="438"/>
      <c r="N223" s="438"/>
      <c r="O223" s="438"/>
      <c r="P223" s="438"/>
    </row>
    <row r="224" spans="1:16" ht="15" customHeight="1">
      <c r="A224" s="388" t="s">
        <v>2005</v>
      </c>
      <c r="B224" s="388" t="s">
        <v>1077</v>
      </c>
      <c r="C224" s="388" t="s">
        <v>1989</v>
      </c>
      <c r="D224" s="388" t="s">
        <v>207</v>
      </c>
      <c r="E224" s="388" t="s">
        <v>2006</v>
      </c>
      <c r="F224" s="388" t="s">
        <v>1082</v>
      </c>
      <c r="G224" s="388" t="s">
        <v>1716</v>
      </c>
      <c r="H224" s="388" t="s">
        <v>1998</v>
      </c>
      <c r="I224" s="389" t="s">
        <v>896</v>
      </c>
      <c r="J224" s="390">
        <v>113.83</v>
      </c>
      <c r="K224" s="391">
        <v>1</v>
      </c>
      <c r="L224" s="392">
        <f>SUM(TBL_SoR_Replace[[#This Row],[Multiplier]]*TBL_SoR_Replace[[#This Row],[Rate]])</f>
        <v>113.83</v>
      </c>
      <c r="M224" s="438"/>
      <c r="N224" s="438"/>
      <c r="O224" s="438"/>
      <c r="P224" s="438"/>
    </row>
    <row r="225" spans="1:16" ht="15" customHeight="1">
      <c r="A225" s="388" t="s">
        <v>2007</v>
      </c>
      <c r="B225" s="388" t="s">
        <v>1077</v>
      </c>
      <c r="C225" s="388" t="s">
        <v>1989</v>
      </c>
      <c r="D225" s="388" t="s">
        <v>207</v>
      </c>
      <c r="E225" s="388" t="s">
        <v>2006</v>
      </c>
      <c r="F225" s="388" t="s">
        <v>1082</v>
      </c>
      <c r="G225" s="388" t="s">
        <v>1716</v>
      </c>
      <c r="H225" s="388" t="s">
        <v>2008</v>
      </c>
      <c r="I225" s="389" t="s">
        <v>896</v>
      </c>
      <c r="J225" s="390">
        <v>141.26</v>
      </c>
      <c r="K225" s="391">
        <v>1</v>
      </c>
      <c r="L225" s="392">
        <f>SUM(TBL_SoR_Replace[[#This Row],[Multiplier]]*TBL_SoR_Replace[[#This Row],[Rate]])</f>
        <v>141.26</v>
      </c>
      <c r="M225" s="438"/>
      <c r="N225" s="438"/>
      <c r="O225" s="438"/>
      <c r="P225" s="438"/>
    </row>
    <row r="226" spans="1:16" ht="15" customHeight="1">
      <c r="A226" s="388" t="s">
        <v>2009</v>
      </c>
      <c r="B226" s="388" t="s">
        <v>1077</v>
      </c>
      <c r="C226" s="388" t="s">
        <v>1989</v>
      </c>
      <c r="D226" s="388" t="s">
        <v>207</v>
      </c>
      <c r="E226" s="388" t="s">
        <v>2006</v>
      </c>
      <c r="F226" s="388" t="s">
        <v>1082</v>
      </c>
      <c r="G226" s="388" t="s">
        <v>1716</v>
      </c>
      <c r="H226" s="388" t="s">
        <v>2010</v>
      </c>
      <c r="I226" s="389" t="s">
        <v>896</v>
      </c>
      <c r="J226" s="390">
        <v>141.26</v>
      </c>
      <c r="K226" s="391">
        <v>1</v>
      </c>
      <c r="L226" s="392">
        <f>SUM(TBL_SoR_Replace[[#This Row],[Multiplier]]*TBL_SoR_Replace[[#This Row],[Rate]])</f>
        <v>141.26</v>
      </c>
      <c r="M226" s="438"/>
      <c r="N226" s="438"/>
      <c r="O226" s="438"/>
      <c r="P226" s="438"/>
    </row>
    <row r="227" spans="1:16" ht="15" customHeight="1">
      <c r="A227" s="388" t="s">
        <v>2011</v>
      </c>
      <c r="B227" s="388" t="s">
        <v>1077</v>
      </c>
      <c r="C227" s="388" t="s">
        <v>1989</v>
      </c>
      <c r="D227" s="388" t="s">
        <v>207</v>
      </c>
      <c r="E227" s="388" t="s">
        <v>2006</v>
      </c>
      <c r="F227" s="388" t="s">
        <v>1082</v>
      </c>
      <c r="G227" s="388" t="s">
        <v>1716</v>
      </c>
      <c r="H227" s="388" t="s">
        <v>2012</v>
      </c>
      <c r="I227" s="389" t="s">
        <v>896</v>
      </c>
      <c r="J227" s="390">
        <v>250.98</v>
      </c>
      <c r="K227" s="391">
        <v>1</v>
      </c>
      <c r="L227" s="392">
        <f>SUM(TBL_SoR_Replace[[#This Row],[Multiplier]]*TBL_SoR_Replace[[#This Row],[Rate]])</f>
        <v>250.98</v>
      </c>
      <c r="M227" s="438"/>
      <c r="N227" s="438"/>
      <c r="O227" s="438"/>
      <c r="P227" s="438"/>
    </row>
    <row r="228" spans="1:16" ht="15" customHeight="1">
      <c r="A228" s="388" t="s">
        <v>2013</v>
      </c>
      <c r="B228" s="388" t="s">
        <v>1077</v>
      </c>
      <c r="C228" s="388" t="s">
        <v>1989</v>
      </c>
      <c r="D228" s="388" t="s">
        <v>207</v>
      </c>
      <c r="E228" s="388" t="s">
        <v>2014</v>
      </c>
      <c r="F228" s="388" t="s">
        <v>1082</v>
      </c>
      <c r="G228" s="388" t="s">
        <v>1716</v>
      </c>
      <c r="H228" s="388" t="s">
        <v>2015</v>
      </c>
      <c r="I228" s="389" t="s">
        <v>896</v>
      </c>
      <c r="J228" s="390">
        <v>94.63</v>
      </c>
      <c r="K228" s="391">
        <v>1</v>
      </c>
      <c r="L228" s="392">
        <f>SUM(TBL_SoR_Replace[[#This Row],[Multiplier]]*TBL_SoR_Replace[[#This Row],[Rate]])</f>
        <v>94.63</v>
      </c>
      <c r="M228" s="438"/>
      <c r="N228" s="438"/>
      <c r="O228" s="438"/>
      <c r="P228" s="438"/>
    </row>
    <row r="229" spans="1:16" ht="15" customHeight="1">
      <c r="A229" s="388" t="s">
        <v>2016</v>
      </c>
      <c r="B229" s="388" t="s">
        <v>1077</v>
      </c>
      <c r="C229" s="388" t="s">
        <v>1989</v>
      </c>
      <c r="D229" s="388" t="s">
        <v>207</v>
      </c>
      <c r="E229" s="388" t="s">
        <v>2017</v>
      </c>
      <c r="F229" s="388" t="s">
        <v>1079</v>
      </c>
      <c r="G229" s="388" t="s">
        <v>1716</v>
      </c>
      <c r="H229" s="388" t="s">
        <v>2015</v>
      </c>
      <c r="I229" s="389" t="s">
        <v>896</v>
      </c>
      <c r="J229" s="390">
        <v>123.43</v>
      </c>
      <c r="K229" s="391">
        <v>1</v>
      </c>
      <c r="L229" s="392">
        <f>SUM(TBL_SoR_Replace[[#This Row],[Multiplier]]*TBL_SoR_Replace[[#This Row],[Rate]])</f>
        <v>123.43</v>
      </c>
      <c r="M229" s="438"/>
      <c r="N229" s="438"/>
      <c r="O229" s="438"/>
      <c r="P229" s="438"/>
    </row>
    <row r="230" spans="1:16" ht="15" customHeight="1">
      <c r="A230" s="388" t="s">
        <v>2018</v>
      </c>
      <c r="B230" s="388" t="s">
        <v>1077</v>
      </c>
      <c r="C230" s="388" t="s">
        <v>2019</v>
      </c>
      <c r="D230" s="388" t="s">
        <v>207</v>
      </c>
      <c r="E230" s="388" t="s">
        <v>2020</v>
      </c>
      <c r="F230" s="388" t="s">
        <v>2021</v>
      </c>
      <c r="G230" s="388" t="s">
        <v>1716</v>
      </c>
      <c r="H230" s="388"/>
      <c r="I230" s="389" t="s">
        <v>896</v>
      </c>
      <c r="J230" s="390">
        <v>507.44</v>
      </c>
      <c r="K230" s="391">
        <v>1</v>
      </c>
      <c r="L230" s="392">
        <f>SUM(TBL_SoR_Replace[[#This Row],[Multiplier]]*TBL_SoR_Replace[[#This Row],[Rate]])</f>
        <v>507.44</v>
      </c>
      <c r="M230" s="438"/>
      <c r="N230" s="438"/>
      <c r="O230" s="438"/>
      <c r="P230" s="438"/>
    </row>
    <row r="231" spans="1:16" ht="15" customHeight="1">
      <c r="A231" s="388" t="s">
        <v>2022</v>
      </c>
      <c r="B231" s="388" t="s">
        <v>1077</v>
      </c>
      <c r="C231" s="388" t="s">
        <v>2019</v>
      </c>
      <c r="D231" s="388" t="s">
        <v>207</v>
      </c>
      <c r="E231" s="388" t="s">
        <v>2020</v>
      </c>
      <c r="F231" s="388" t="s">
        <v>2023</v>
      </c>
      <c r="G231" s="388" t="s">
        <v>1716</v>
      </c>
      <c r="H231" s="388"/>
      <c r="I231" s="389" t="s">
        <v>896</v>
      </c>
      <c r="J231" s="390">
        <v>342.86</v>
      </c>
      <c r="K231" s="391">
        <v>1</v>
      </c>
      <c r="L231" s="392">
        <f>SUM(TBL_SoR_Replace[[#This Row],[Multiplier]]*TBL_SoR_Replace[[#This Row],[Rate]])</f>
        <v>342.86</v>
      </c>
      <c r="M231" s="438"/>
      <c r="N231" s="438"/>
      <c r="O231" s="438"/>
      <c r="P231" s="438"/>
    </row>
    <row r="232" spans="1:16" ht="30" customHeight="1">
      <c r="A232" s="388" t="s">
        <v>2024</v>
      </c>
      <c r="B232" s="388" t="s">
        <v>1077</v>
      </c>
      <c r="C232" s="388" t="s">
        <v>1937</v>
      </c>
      <c r="D232" s="388" t="s">
        <v>207</v>
      </c>
      <c r="E232" s="388" t="s">
        <v>2025</v>
      </c>
      <c r="F232" s="388" t="s">
        <v>2021</v>
      </c>
      <c r="G232" s="388" t="s">
        <v>1716</v>
      </c>
      <c r="H232" s="388"/>
      <c r="I232" s="389" t="s">
        <v>896</v>
      </c>
      <c r="J232" s="390">
        <v>68.569999999999993</v>
      </c>
      <c r="K232" s="391">
        <v>1</v>
      </c>
      <c r="L232" s="392">
        <f>SUM(TBL_SoR_Replace[[#This Row],[Multiplier]]*TBL_SoR_Replace[[#This Row],[Rate]])</f>
        <v>68.569999999999993</v>
      </c>
      <c r="M232" s="438"/>
      <c r="N232" s="438"/>
      <c r="O232" s="438"/>
      <c r="P232" s="438"/>
    </row>
    <row r="233" spans="1:16" ht="15" customHeight="1">
      <c r="A233" s="388" t="s">
        <v>2026</v>
      </c>
      <c r="B233" s="388" t="s">
        <v>1077</v>
      </c>
      <c r="C233" s="388" t="s">
        <v>1989</v>
      </c>
      <c r="D233" s="388" t="s">
        <v>207</v>
      </c>
      <c r="E233" s="388" t="s">
        <v>2027</v>
      </c>
      <c r="F233" s="388"/>
      <c r="G233" s="388"/>
      <c r="H233" s="388"/>
      <c r="I233" s="389" t="s">
        <v>8</v>
      </c>
      <c r="J233" s="390">
        <v>54.86</v>
      </c>
      <c r="K233" s="391">
        <v>1</v>
      </c>
      <c r="L233" s="392">
        <f>SUM(TBL_SoR_Replace[[#This Row],[Multiplier]]*TBL_SoR_Replace[[#This Row],[Rate]])</f>
        <v>54.86</v>
      </c>
      <c r="M233" s="438"/>
      <c r="N233" s="438"/>
      <c r="O233" s="438"/>
      <c r="P233" s="438"/>
    </row>
    <row r="234" spans="1:16" ht="30" customHeight="1">
      <c r="A234" s="393" t="s">
        <v>2028</v>
      </c>
      <c r="B234" s="388" t="s">
        <v>1512</v>
      </c>
      <c r="C234" s="388" t="s">
        <v>2029</v>
      </c>
      <c r="D234" s="388" t="s">
        <v>2030</v>
      </c>
      <c r="E234" s="388" t="s">
        <v>2031</v>
      </c>
      <c r="F234" s="388" t="s">
        <v>2032</v>
      </c>
      <c r="G234" s="388" t="s">
        <v>1716</v>
      </c>
      <c r="H234" s="388" t="s">
        <v>2033</v>
      </c>
      <c r="I234" s="389" t="s">
        <v>8</v>
      </c>
      <c r="J234" s="390">
        <v>150.86000000000001</v>
      </c>
      <c r="K234" s="391">
        <v>1</v>
      </c>
      <c r="L234" s="392">
        <f>SUM(TBL_SoR_Replace[[#This Row],[Multiplier]]*TBL_SoR_Replace[[#This Row],[Rate]])</f>
        <v>150.86000000000001</v>
      </c>
      <c r="M234" s="438"/>
      <c r="N234" s="438"/>
      <c r="O234" s="438"/>
      <c r="P234" s="438"/>
    </row>
    <row r="235" spans="1:16" ht="30" customHeight="1">
      <c r="A235" s="393" t="s">
        <v>2034</v>
      </c>
      <c r="B235" s="388" t="s">
        <v>1512</v>
      </c>
      <c r="C235" s="388" t="s">
        <v>2029</v>
      </c>
      <c r="D235" s="388" t="s">
        <v>2030</v>
      </c>
      <c r="E235" s="388" t="s">
        <v>2035</v>
      </c>
      <c r="F235" s="388" t="s">
        <v>2032</v>
      </c>
      <c r="G235" s="388" t="s">
        <v>1716</v>
      </c>
      <c r="H235" s="388" t="s">
        <v>2033</v>
      </c>
      <c r="I235" s="389" t="s">
        <v>8</v>
      </c>
      <c r="J235" s="390">
        <v>178.29</v>
      </c>
      <c r="K235" s="391">
        <v>1</v>
      </c>
      <c r="L235" s="392">
        <f>SUM(TBL_SoR_Replace[[#This Row],[Multiplier]]*TBL_SoR_Replace[[#This Row],[Rate]])</f>
        <v>178.29</v>
      </c>
      <c r="M235" s="438"/>
      <c r="N235" s="438"/>
      <c r="O235" s="438"/>
      <c r="P235" s="438"/>
    </row>
    <row r="236" spans="1:16" ht="15" customHeight="1">
      <c r="A236" s="393" t="s">
        <v>2036</v>
      </c>
      <c r="B236" s="388" t="s">
        <v>1512</v>
      </c>
      <c r="C236" s="388" t="s">
        <v>2029</v>
      </c>
      <c r="D236" s="388" t="s">
        <v>2030</v>
      </c>
      <c r="E236" s="388" t="s">
        <v>2037</v>
      </c>
      <c r="F236" s="388" t="s">
        <v>2038</v>
      </c>
      <c r="G236" s="388" t="s">
        <v>1716</v>
      </c>
      <c r="H236" s="388" t="s">
        <v>2039</v>
      </c>
      <c r="I236" s="389" t="s">
        <v>8</v>
      </c>
      <c r="J236" s="390">
        <v>96</v>
      </c>
      <c r="K236" s="391">
        <v>1</v>
      </c>
      <c r="L236" s="392">
        <f>SUM(TBL_SoR_Replace[[#This Row],[Multiplier]]*TBL_SoR_Replace[[#This Row],[Rate]])</f>
        <v>96</v>
      </c>
      <c r="M236" s="438"/>
      <c r="N236" s="438"/>
      <c r="O236" s="438"/>
      <c r="P236" s="438"/>
    </row>
    <row r="237" spans="1:16" ht="15" customHeight="1">
      <c r="A237" s="393" t="s">
        <v>2040</v>
      </c>
      <c r="B237" s="388" t="s">
        <v>1512</v>
      </c>
      <c r="C237" s="388" t="s">
        <v>2029</v>
      </c>
      <c r="D237" s="388" t="s">
        <v>2030</v>
      </c>
      <c r="E237" s="388" t="s">
        <v>2037</v>
      </c>
      <c r="F237" s="388" t="s">
        <v>2038</v>
      </c>
      <c r="G237" s="388" t="s">
        <v>1716</v>
      </c>
      <c r="H237" s="388" t="s">
        <v>2041</v>
      </c>
      <c r="I237" s="389" t="s">
        <v>8</v>
      </c>
      <c r="J237" s="390">
        <v>126.18</v>
      </c>
      <c r="K237" s="391">
        <v>1</v>
      </c>
      <c r="L237" s="392">
        <f>SUM(TBL_SoR_Replace[[#This Row],[Multiplier]]*TBL_SoR_Replace[[#This Row],[Rate]])</f>
        <v>126.18</v>
      </c>
      <c r="M237" s="438"/>
      <c r="N237" s="438"/>
      <c r="O237" s="438"/>
      <c r="P237" s="438"/>
    </row>
    <row r="238" spans="1:16" ht="15" customHeight="1">
      <c r="A238" s="393" t="s">
        <v>2042</v>
      </c>
      <c r="B238" s="388" t="s">
        <v>1512</v>
      </c>
      <c r="C238" s="388" t="s">
        <v>2029</v>
      </c>
      <c r="D238" s="388" t="s">
        <v>2030</v>
      </c>
      <c r="E238" s="388" t="s">
        <v>2037</v>
      </c>
      <c r="F238" s="388" t="s">
        <v>2038</v>
      </c>
      <c r="G238" s="388" t="s">
        <v>1716</v>
      </c>
      <c r="H238" s="388" t="s">
        <v>2043</v>
      </c>
      <c r="I238" s="389" t="s">
        <v>8</v>
      </c>
      <c r="J238" s="390">
        <v>137.15</v>
      </c>
      <c r="K238" s="391">
        <v>1</v>
      </c>
      <c r="L238" s="392">
        <f>SUM(TBL_SoR_Replace[[#This Row],[Multiplier]]*TBL_SoR_Replace[[#This Row],[Rate]])</f>
        <v>137.15</v>
      </c>
      <c r="M238" s="438"/>
      <c r="N238" s="438"/>
      <c r="O238" s="438"/>
      <c r="P238" s="438"/>
    </row>
    <row r="239" spans="1:16" ht="15" customHeight="1">
      <c r="A239" s="393" t="s">
        <v>2044</v>
      </c>
      <c r="B239" s="388" t="s">
        <v>1512</v>
      </c>
      <c r="C239" s="388" t="s">
        <v>2029</v>
      </c>
      <c r="D239" s="388" t="s">
        <v>2045</v>
      </c>
      <c r="E239" s="388" t="s">
        <v>2037</v>
      </c>
      <c r="F239" s="388" t="s">
        <v>2038</v>
      </c>
      <c r="G239" s="388" t="s">
        <v>1716</v>
      </c>
      <c r="H239" s="388" t="s">
        <v>2046</v>
      </c>
      <c r="I239" s="389" t="s">
        <v>8</v>
      </c>
      <c r="J239" s="498">
        <v>27.43</v>
      </c>
      <c r="K239" s="391">
        <v>1</v>
      </c>
      <c r="L239" s="392">
        <f>SUM(TBL_SoR_Replace[[#This Row],[Multiplier]]*TBL_SoR_Replace[[#This Row],[Rate]])</f>
        <v>27.43</v>
      </c>
      <c r="M239" s="438"/>
      <c r="N239" s="438"/>
      <c r="O239" s="438"/>
      <c r="P239" s="438"/>
    </row>
    <row r="240" spans="1:16" ht="15" customHeight="1">
      <c r="A240" s="393" t="s">
        <v>2047</v>
      </c>
      <c r="B240" s="388" t="s">
        <v>1512</v>
      </c>
      <c r="C240" s="388" t="s">
        <v>2029</v>
      </c>
      <c r="D240" s="388" t="s">
        <v>2045</v>
      </c>
      <c r="E240" s="388" t="s">
        <v>2048</v>
      </c>
      <c r="F240" s="388" t="s">
        <v>2038</v>
      </c>
      <c r="G240" s="388" t="s">
        <v>1716</v>
      </c>
      <c r="H240" s="388" t="s">
        <v>2049</v>
      </c>
      <c r="I240" s="389" t="s">
        <v>176</v>
      </c>
      <c r="J240" s="499">
        <v>8.5000000000000006E-2</v>
      </c>
      <c r="K240" s="394">
        <v>100</v>
      </c>
      <c r="L240" s="392">
        <f>SUM(TBL_SoR_Replace[[#This Row],[Multiplier]]*TBL_SoR_Replace[[#This Row],[Rate]])+TBL_SoR_Replace[[#This Row],[Multiplier]]</f>
        <v>108.5</v>
      </c>
      <c r="M240" s="438"/>
      <c r="N240" s="438"/>
      <c r="O240" s="438"/>
      <c r="P240" s="438"/>
    </row>
    <row r="241" spans="1:16" ht="30" customHeight="1">
      <c r="A241" s="393" t="s">
        <v>2050</v>
      </c>
      <c r="B241" s="388" t="s">
        <v>1512</v>
      </c>
      <c r="C241" s="388" t="s">
        <v>2051</v>
      </c>
      <c r="D241" s="388" t="s">
        <v>2030</v>
      </c>
      <c r="E241" s="388" t="s">
        <v>2052</v>
      </c>
      <c r="F241" s="388" t="s">
        <v>207</v>
      </c>
      <c r="G241" s="388" t="s">
        <v>207</v>
      </c>
      <c r="H241" s="388" t="s">
        <v>2053</v>
      </c>
      <c r="I241" s="389" t="s">
        <v>8</v>
      </c>
      <c r="J241" s="498">
        <v>53.49</v>
      </c>
      <c r="K241" s="391">
        <v>1</v>
      </c>
      <c r="L241" s="392">
        <f>SUM(TBL_SoR_Replace[[#This Row],[Multiplier]]*TBL_SoR_Replace[[#This Row],[Rate]])</f>
        <v>53.49</v>
      </c>
      <c r="M241" s="438"/>
      <c r="N241" s="438"/>
      <c r="O241" s="438"/>
      <c r="P241" s="438"/>
    </row>
    <row r="242" spans="1:16" ht="13" thickBot="1">
      <c r="A242" s="451"/>
      <c r="B242" s="438"/>
      <c r="C242" s="438"/>
      <c r="D242" s="438"/>
      <c r="E242" s="438"/>
      <c r="F242" s="438"/>
      <c r="G242" s="438"/>
      <c r="H242" s="438"/>
      <c r="I242" s="450"/>
      <c r="J242" s="438"/>
      <c r="K242" s="450"/>
      <c r="L242" s="438"/>
      <c r="M242" s="438"/>
      <c r="N242" s="438"/>
      <c r="O242" s="438"/>
      <c r="P242" s="438"/>
    </row>
    <row r="243" spans="1:16" ht="30" customHeight="1" thickBot="1">
      <c r="A243" s="440" t="s">
        <v>2054</v>
      </c>
      <c r="B243" s="439" t="s">
        <v>2055</v>
      </c>
      <c r="C243" s="439"/>
      <c r="D243" s="438"/>
      <c r="E243" s="438"/>
      <c r="F243" s="438"/>
      <c r="G243" s="438"/>
      <c r="H243" s="438"/>
      <c r="I243" s="434"/>
      <c r="K243" s="444" t="s">
        <v>504</v>
      </c>
      <c r="L243" s="379">
        <f>SUM(L14:L242)</f>
        <v>255068.37000000008</v>
      </c>
      <c r="M243" s="438"/>
      <c r="N243" s="438"/>
      <c r="O243" s="438"/>
      <c r="P243" s="438"/>
    </row>
    <row r="244" spans="1:16">
      <c r="A244" s="451"/>
      <c r="B244" s="438"/>
      <c r="C244" s="438"/>
      <c r="D244" s="438"/>
      <c r="E244" s="438"/>
      <c r="F244" s="438"/>
      <c r="G244" s="438"/>
      <c r="H244" s="438"/>
      <c r="I244" s="450"/>
      <c r="J244" s="438"/>
      <c r="K244" s="450"/>
      <c r="L244" s="438"/>
      <c r="M244" s="438"/>
      <c r="N244" s="438"/>
      <c r="O244" s="438"/>
      <c r="P244" s="438"/>
    </row>
    <row r="245" spans="1:16">
      <c r="A245" s="451"/>
      <c r="B245" s="438"/>
      <c r="C245" s="438"/>
      <c r="D245" s="438"/>
      <c r="E245" s="438"/>
      <c r="F245" s="438"/>
      <c r="G245" s="438"/>
      <c r="H245" s="438"/>
      <c r="I245" s="450"/>
      <c r="J245" s="438"/>
      <c r="K245" s="450"/>
      <c r="L245" s="438"/>
      <c r="M245" s="438"/>
      <c r="N245" s="438"/>
      <c r="O245" s="438"/>
      <c r="P245" s="438"/>
    </row>
    <row r="246" spans="1:16">
      <c r="A246" s="451"/>
      <c r="B246" s="438"/>
      <c r="C246" s="438"/>
      <c r="D246" s="438"/>
      <c r="E246" s="438"/>
      <c r="F246" s="438"/>
      <c r="G246" s="438"/>
      <c r="H246" s="438"/>
      <c r="I246" s="450"/>
      <c r="J246" s="438"/>
      <c r="K246" s="450"/>
      <c r="L246" s="438"/>
      <c r="M246" s="438"/>
      <c r="N246" s="438"/>
      <c r="O246" s="438"/>
      <c r="P246" s="438"/>
    </row>
    <row r="247" spans="1:16">
      <c r="A247" s="451"/>
      <c r="B247" s="438"/>
      <c r="C247" s="438"/>
      <c r="D247" s="438"/>
      <c r="E247" s="438"/>
      <c r="F247" s="438"/>
      <c r="G247" s="438"/>
      <c r="H247" s="438"/>
      <c r="I247" s="450"/>
      <c r="J247" s="438"/>
      <c r="K247" s="450"/>
      <c r="L247" s="438"/>
      <c r="M247" s="438"/>
      <c r="N247" s="438"/>
      <c r="O247" s="438"/>
      <c r="P247" s="438"/>
    </row>
    <row r="248" spans="1:16">
      <c r="A248" s="451"/>
      <c r="B248" s="438"/>
      <c r="C248" s="438"/>
      <c r="D248" s="438"/>
      <c r="E248" s="438"/>
      <c r="F248" s="438"/>
      <c r="G248" s="438"/>
      <c r="H248" s="438"/>
      <c r="I248" s="450"/>
      <c r="J248" s="438"/>
      <c r="K248" s="450"/>
      <c r="L248" s="438"/>
      <c r="M248" s="438"/>
      <c r="N248" s="438"/>
      <c r="O248" s="438"/>
      <c r="P248" s="438"/>
    </row>
    <row r="249" spans="1:16">
      <c r="A249" s="451"/>
      <c r="B249" s="438"/>
      <c r="C249" s="438"/>
      <c r="D249" s="438"/>
      <c r="E249" s="438"/>
      <c r="F249" s="438"/>
      <c r="G249" s="438"/>
      <c r="H249" s="438"/>
      <c r="I249" s="450"/>
      <c r="J249" s="438"/>
      <c r="K249" s="450"/>
      <c r="L249" s="438"/>
      <c r="M249" s="438"/>
      <c r="N249" s="438"/>
      <c r="O249" s="438"/>
      <c r="P249" s="438"/>
    </row>
    <row r="250" spans="1:16">
      <c r="A250" s="451"/>
      <c r="B250" s="438"/>
      <c r="C250" s="438"/>
      <c r="D250" s="438"/>
      <c r="E250" s="438"/>
      <c r="F250" s="438"/>
      <c r="G250" s="438"/>
      <c r="H250" s="438"/>
      <c r="I250" s="450"/>
      <c r="J250" s="438"/>
      <c r="K250" s="450"/>
      <c r="L250" s="438"/>
      <c r="M250" s="438"/>
      <c r="N250" s="438"/>
      <c r="O250" s="438"/>
      <c r="P250" s="438"/>
    </row>
  </sheetData>
  <sheetProtection autoFilter="0"/>
  <protectedRanges>
    <protectedRange sqref="J14:J241" name="Data"/>
  </protectedRanges>
  <mergeCells count="5">
    <mergeCell ref="A4:L4"/>
    <mergeCell ref="B8:H8"/>
    <mergeCell ref="B9:H9"/>
    <mergeCell ref="B10:I10"/>
    <mergeCell ref="B11:J11"/>
  </mergeCells>
  <conditionalFormatting sqref="F1:F3 F245:F1048576">
    <cfRule type="expression" dxfId="266" priority="158">
      <formula>INDIRECT("g"&amp;ROW())="Add"</formula>
    </cfRule>
  </conditionalFormatting>
  <conditionalFormatting sqref="J6:K10 J12:K12 K11 J242:K242 J244:K244 J13 L13:L241">
    <cfRule type="expression" dxfId="265" priority="157">
      <formula>INDIRECT("K"&amp;ROW())="Add"</formula>
    </cfRule>
  </conditionalFormatting>
  <conditionalFormatting sqref="J241:K241 K13 J14:K31 J68:K125 J194:K235">
    <cfRule type="expression" dxfId="264" priority="155">
      <formula>INDIRECT("K"&amp;ROW())="done"</formula>
    </cfRule>
    <cfRule type="expression" dxfId="263" priority="156">
      <formula>INDIRECT("K"&amp;ROW())="add"</formula>
    </cfRule>
  </conditionalFormatting>
  <conditionalFormatting sqref="J241 J14:J31 J68:J125 J194:J235">
    <cfRule type="expression" dxfId="262" priority="153">
      <formula>INDIRECT("L"&amp;ROW())="done"</formula>
    </cfRule>
    <cfRule type="expression" dxfId="261" priority="154">
      <formula>INDIRECT("L"&amp;ROW())="add"</formula>
    </cfRule>
  </conditionalFormatting>
  <conditionalFormatting sqref="J236:K240">
    <cfRule type="expression" dxfId="260" priority="151">
      <formula>INDIRECT("K"&amp;ROW())="done"</formula>
    </cfRule>
    <cfRule type="expression" dxfId="259" priority="152">
      <formula>INDIRECT("K"&amp;ROW())="add"</formula>
    </cfRule>
  </conditionalFormatting>
  <conditionalFormatting sqref="J236:J240">
    <cfRule type="expression" dxfId="258" priority="149">
      <formula>INDIRECT("L"&amp;ROW())="done"</formula>
    </cfRule>
    <cfRule type="expression" dxfId="257" priority="150">
      <formula>INDIRECT("L"&amp;ROW())="add"</formula>
    </cfRule>
  </conditionalFormatting>
  <conditionalFormatting sqref="J32:K67">
    <cfRule type="expression" dxfId="256" priority="147">
      <formula>INDIRECT("K"&amp;ROW())="done"</formula>
    </cfRule>
    <cfRule type="expression" dxfId="255" priority="148">
      <formula>INDIRECT("K"&amp;ROW())="add"</formula>
    </cfRule>
  </conditionalFormatting>
  <conditionalFormatting sqref="J32:J67">
    <cfRule type="expression" dxfId="254" priority="145">
      <formula>INDIRECT("L"&amp;ROW())="done"</formula>
    </cfRule>
    <cfRule type="expression" dxfId="253" priority="146">
      <formula>INDIRECT("L"&amp;ROW())="add"</formula>
    </cfRule>
  </conditionalFormatting>
  <conditionalFormatting sqref="J104:K105">
    <cfRule type="expression" dxfId="252" priority="143">
      <formula>INDIRECT("K"&amp;ROW())="done"</formula>
    </cfRule>
    <cfRule type="expression" dxfId="251" priority="144">
      <formula>INDIRECT("K"&amp;ROW())="add"</formula>
    </cfRule>
  </conditionalFormatting>
  <conditionalFormatting sqref="J104:J105">
    <cfRule type="expression" dxfId="250" priority="141">
      <formula>INDIRECT("L"&amp;ROW())="done"</formula>
    </cfRule>
    <cfRule type="expression" dxfId="249" priority="142">
      <formula>INDIRECT("L"&amp;ROW())="add"</formula>
    </cfRule>
  </conditionalFormatting>
  <conditionalFormatting sqref="J107:K108">
    <cfRule type="expression" dxfId="248" priority="139">
      <formula>INDIRECT("K"&amp;ROW())="done"</formula>
    </cfRule>
    <cfRule type="expression" dxfId="247" priority="140">
      <formula>INDIRECT("K"&amp;ROW())="add"</formula>
    </cfRule>
  </conditionalFormatting>
  <conditionalFormatting sqref="J107:J108">
    <cfRule type="expression" dxfId="246" priority="137">
      <formula>INDIRECT("L"&amp;ROW())="done"</formula>
    </cfRule>
    <cfRule type="expression" dxfId="245" priority="138">
      <formula>INDIRECT("L"&amp;ROW())="add"</formula>
    </cfRule>
  </conditionalFormatting>
  <conditionalFormatting sqref="J113:K114">
    <cfRule type="expression" dxfId="244" priority="135">
      <formula>INDIRECT("K"&amp;ROW())="done"</formula>
    </cfRule>
    <cfRule type="expression" dxfId="243" priority="136">
      <formula>INDIRECT("K"&amp;ROW())="add"</formula>
    </cfRule>
  </conditionalFormatting>
  <conditionalFormatting sqref="J113:J114">
    <cfRule type="expression" dxfId="242" priority="133">
      <formula>INDIRECT("L"&amp;ROW())="done"</formula>
    </cfRule>
    <cfRule type="expression" dxfId="241" priority="134">
      <formula>INDIRECT("L"&amp;ROW())="add"</formula>
    </cfRule>
  </conditionalFormatting>
  <conditionalFormatting sqref="J115:K116">
    <cfRule type="expression" dxfId="240" priority="131">
      <formula>INDIRECT("K"&amp;ROW())="done"</formula>
    </cfRule>
    <cfRule type="expression" dxfId="239" priority="132">
      <formula>INDIRECT("K"&amp;ROW())="add"</formula>
    </cfRule>
  </conditionalFormatting>
  <conditionalFormatting sqref="J115:J116">
    <cfRule type="expression" dxfId="238" priority="129">
      <formula>INDIRECT("L"&amp;ROW())="done"</formula>
    </cfRule>
    <cfRule type="expression" dxfId="237" priority="130">
      <formula>INDIRECT("L"&amp;ROW())="add"</formula>
    </cfRule>
  </conditionalFormatting>
  <conditionalFormatting sqref="J126:K126">
    <cfRule type="expression" dxfId="236" priority="127">
      <formula>INDIRECT("K"&amp;ROW())="done"</formula>
    </cfRule>
    <cfRule type="expression" dxfId="235" priority="128">
      <formula>INDIRECT("K"&amp;ROW())="add"</formula>
    </cfRule>
  </conditionalFormatting>
  <conditionalFormatting sqref="J126">
    <cfRule type="expression" dxfId="234" priority="125">
      <formula>INDIRECT("L"&amp;ROW())="done"</formula>
    </cfRule>
    <cfRule type="expression" dxfId="233" priority="126">
      <formula>INDIRECT("L"&amp;ROW())="add"</formula>
    </cfRule>
  </conditionalFormatting>
  <conditionalFormatting sqref="J127:K127">
    <cfRule type="expression" dxfId="232" priority="123">
      <formula>INDIRECT("K"&amp;ROW())="done"</formula>
    </cfRule>
    <cfRule type="expression" dxfId="231" priority="124">
      <formula>INDIRECT("K"&amp;ROW())="add"</formula>
    </cfRule>
  </conditionalFormatting>
  <conditionalFormatting sqref="J127">
    <cfRule type="expression" dxfId="230" priority="121">
      <formula>INDIRECT("L"&amp;ROW())="done"</formula>
    </cfRule>
    <cfRule type="expression" dxfId="229" priority="122">
      <formula>INDIRECT("L"&amp;ROW())="add"</formula>
    </cfRule>
  </conditionalFormatting>
  <conditionalFormatting sqref="J128:K128">
    <cfRule type="expression" dxfId="228" priority="119">
      <formula>INDIRECT("K"&amp;ROW())="done"</formula>
    </cfRule>
    <cfRule type="expression" dxfId="227" priority="120">
      <formula>INDIRECT("K"&amp;ROW())="add"</formula>
    </cfRule>
  </conditionalFormatting>
  <conditionalFormatting sqref="J128">
    <cfRule type="expression" dxfId="226" priority="117">
      <formula>INDIRECT("L"&amp;ROW())="done"</formula>
    </cfRule>
    <cfRule type="expression" dxfId="225" priority="118">
      <formula>INDIRECT("L"&amp;ROW())="add"</formula>
    </cfRule>
  </conditionalFormatting>
  <conditionalFormatting sqref="J129:K129">
    <cfRule type="expression" dxfId="224" priority="115">
      <formula>INDIRECT("K"&amp;ROW())="done"</formula>
    </cfRule>
    <cfRule type="expression" dxfId="223" priority="116">
      <formula>INDIRECT("K"&amp;ROW())="add"</formula>
    </cfRule>
  </conditionalFormatting>
  <conditionalFormatting sqref="J129">
    <cfRule type="expression" dxfId="222" priority="113">
      <formula>INDIRECT("L"&amp;ROW())="done"</formula>
    </cfRule>
    <cfRule type="expression" dxfId="221" priority="114">
      <formula>INDIRECT("L"&amp;ROW())="add"</formula>
    </cfRule>
  </conditionalFormatting>
  <conditionalFormatting sqref="J130:K130">
    <cfRule type="expression" dxfId="220" priority="111">
      <formula>INDIRECT("K"&amp;ROW())="done"</formula>
    </cfRule>
    <cfRule type="expression" dxfId="219" priority="112">
      <formula>INDIRECT("K"&amp;ROW())="add"</formula>
    </cfRule>
  </conditionalFormatting>
  <conditionalFormatting sqref="J130">
    <cfRule type="expression" dxfId="218" priority="109">
      <formula>INDIRECT("L"&amp;ROW())="done"</formula>
    </cfRule>
    <cfRule type="expression" dxfId="217" priority="110">
      <formula>INDIRECT("L"&amp;ROW())="add"</formula>
    </cfRule>
  </conditionalFormatting>
  <conditionalFormatting sqref="J131:K131">
    <cfRule type="expression" dxfId="216" priority="107">
      <formula>INDIRECT("K"&amp;ROW())="done"</formula>
    </cfRule>
    <cfRule type="expression" dxfId="215" priority="108">
      <formula>INDIRECT("K"&amp;ROW())="add"</formula>
    </cfRule>
  </conditionalFormatting>
  <conditionalFormatting sqref="J131">
    <cfRule type="expression" dxfId="214" priority="105">
      <formula>INDIRECT("L"&amp;ROW())="done"</formula>
    </cfRule>
    <cfRule type="expression" dxfId="213" priority="106">
      <formula>INDIRECT("L"&amp;ROW())="add"</formula>
    </cfRule>
  </conditionalFormatting>
  <conditionalFormatting sqref="J132:K132">
    <cfRule type="expression" dxfId="212" priority="103">
      <formula>INDIRECT("K"&amp;ROW())="done"</formula>
    </cfRule>
    <cfRule type="expression" dxfId="211" priority="104">
      <formula>INDIRECT("K"&amp;ROW())="add"</formula>
    </cfRule>
  </conditionalFormatting>
  <conditionalFormatting sqref="J132">
    <cfRule type="expression" dxfId="210" priority="101">
      <formula>INDIRECT("L"&amp;ROW())="done"</formula>
    </cfRule>
    <cfRule type="expression" dxfId="209" priority="102">
      <formula>INDIRECT("L"&amp;ROW())="add"</formula>
    </cfRule>
  </conditionalFormatting>
  <conditionalFormatting sqref="J133:K133">
    <cfRule type="expression" dxfId="208" priority="99">
      <formula>INDIRECT("K"&amp;ROW())="done"</formula>
    </cfRule>
    <cfRule type="expression" dxfId="207" priority="100">
      <formula>INDIRECT("K"&amp;ROW())="add"</formula>
    </cfRule>
  </conditionalFormatting>
  <conditionalFormatting sqref="J133">
    <cfRule type="expression" dxfId="206" priority="97">
      <formula>INDIRECT("L"&amp;ROW())="done"</formula>
    </cfRule>
    <cfRule type="expression" dxfId="205" priority="98">
      <formula>INDIRECT("L"&amp;ROW())="add"</formula>
    </cfRule>
  </conditionalFormatting>
  <conditionalFormatting sqref="J134:K134">
    <cfRule type="expression" dxfId="204" priority="95">
      <formula>INDIRECT("K"&amp;ROW())="done"</formula>
    </cfRule>
    <cfRule type="expression" dxfId="203" priority="96">
      <formula>INDIRECT("K"&amp;ROW())="add"</formula>
    </cfRule>
  </conditionalFormatting>
  <conditionalFormatting sqref="J134">
    <cfRule type="expression" dxfId="202" priority="93">
      <formula>INDIRECT("L"&amp;ROW())="done"</formula>
    </cfRule>
    <cfRule type="expression" dxfId="201" priority="94">
      <formula>INDIRECT("L"&amp;ROW())="add"</formula>
    </cfRule>
  </conditionalFormatting>
  <conditionalFormatting sqref="J135:K135">
    <cfRule type="expression" dxfId="200" priority="91">
      <formula>INDIRECT("K"&amp;ROW())="done"</formula>
    </cfRule>
    <cfRule type="expression" dxfId="199" priority="92">
      <formula>INDIRECT("K"&amp;ROW())="add"</formula>
    </cfRule>
  </conditionalFormatting>
  <conditionalFormatting sqref="J135">
    <cfRule type="expression" dxfId="198" priority="89">
      <formula>INDIRECT("L"&amp;ROW())="done"</formula>
    </cfRule>
    <cfRule type="expression" dxfId="197" priority="90">
      <formula>INDIRECT("L"&amp;ROW())="add"</formula>
    </cfRule>
  </conditionalFormatting>
  <conditionalFormatting sqref="J136:K136">
    <cfRule type="expression" dxfId="196" priority="87">
      <formula>INDIRECT("K"&amp;ROW())="done"</formula>
    </cfRule>
    <cfRule type="expression" dxfId="195" priority="88">
      <formula>INDIRECT("K"&amp;ROW())="add"</formula>
    </cfRule>
  </conditionalFormatting>
  <conditionalFormatting sqref="J136">
    <cfRule type="expression" dxfId="194" priority="85">
      <formula>INDIRECT("L"&amp;ROW())="done"</formula>
    </cfRule>
    <cfRule type="expression" dxfId="193" priority="86">
      <formula>INDIRECT("L"&amp;ROW())="add"</formula>
    </cfRule>
  </conditionalFormatting>
  <conditionalFormatting sqref="J137:K137">
    <cfRule type="expression" dxfId="192" priority="83">
      <formula>INDIRECT("K"&amp;ROW())="done"</formula>
    </cfRule>
    <cfRule type="expression" dxfId="191" priority="84">
      <formula>INDIRECT("K"&amp;ROW())="add"</formula>
    </cfRule>
  </conditionalFormatting>
  <conditionalFormatting sqref="J137">
    <cfRule type="expression" dxfId="190" priority="81">
      <formula>INDIRECT("L"&amp;ROW())="done"</formula>
    </cfRule>
    <cfRule type="expression" dxfId="189" priority="82">
      <formula>INDIRECT("L"&amp;ROW())="add"</formula>
    </cfRule>
  </conditionalFormatting>
  <conditionalFormatting sqref="J138:K141">
    <cfRule type="expression" dxfId="188" priority="79">
      <formula>INDIRECT("K"&amp;ROW())="done"</formula>
    </cfRule>
    <cfRule type="expression" dxfId="187" priority="80">
      <formula>INDIRECT("K"&amp;ROW())="add"</formula>
    </cfRule>
  </conditionalFormatting>
  <conditionalFormatting sqref="J138:J141">
    <cfRule type="expression" dxfId="186" priority="77">
      <formula>INDIRECT("L"&amp;ROW())="done"</formula>
    </cfRule>
    <cfRule type="expression" dxfId="185" priority="78">
      <formula>INDIRECT("L"&amp;ROW())="add"</formula>
    </cfRule>
  </conditionalFormatting>
  <conditionalFormatting sqref="J158:K158">
    <cfRule type="expression" dxfId="184" priority="75">
      <formula>INDIRECT("K"&amp;ROW())="done"</formula>
    </cfRule>
    <cfRule type="expression" dxfId="183" priority="76">
      <formula>INDIRECT("K"&amp;ROW())="add"</formula>
    </cfRule>
  </conditionalFormatting>
  <conditionalFormatting sqref="J158">
    <cfRule type="expression" dxfId="182" priority="73">
      <formula>INDIRECT("L"&amp;ROW())="done"</formula>
    </cfRule>
    <cfRule type="expression" dxfId="181" priority="74">
      <formula>INDIRECT("L"&amp;ROW())="add"</formula>
    </cfRule>
  </conditionalFormatting>
  <conditionalFormatting sqref="J159:K159">
    <cfRule type="expression" dxfId="180" priority="71">
      <formula>INDIRECT("K"&amp;ROW())="done"</formula>
    </cfRule>
    <cfRule type="expression" dxfId="179" priority="72">
      <formula>INDIRECT("K"&amp;ROW())="add"</formula>
    </cfRule>
  </conditionalFormatting>
  <conditionalFormatting sqref="J159">
    <cfRule type="expression" dxfId="178" priority="69">
      <formula>INDIRECT("L"&amp;ROW())="done"</formula>
    </cfRule>
    <cfRule type="expression" dxfId="177" priority="70">
      <formula>INDIRECT("L"&amp;ROW())="add"</formula>
    </cfRule>
  </conditionalFormatting>
  <conditionalFormatting sqref="J160:K160">
    <cfRule type="expression" dxfId="176" priority="67">
      <formula>INDIRECT("K"&amp;ROW())="done"</formula>
    </cfRule>
    <cfRule type="expression" dxfId="175" priority="68">
      <formula>INDIRECT("K"&amp;ROW())="add"</formula>
    </cfRule>
  </conditionalFormatting>
  <conditionalFormatting sqref="J160">
    <cfRule type="expression" dxfId="174" priority="65">
      <formula>INDIRECT("L"&amp;ROW())="done"</formula>
    </cfRule>
    <cfRule type="expression" dxfId="173" priority="66">
      <formula>INDIRECT("L"&amp;ROW())="add"</formula>
    </cfRule>
  </conditionalFormatting>
  <conditionalFormatting sqref="J161:K161">
    <cfRule type="expression" dxfId="172" priority="63">
      <formula>INDIRECT("K"&amp;ROW())="done"</formula>
    </cfRule>
    <cfRule type="expression" dxfId="171" priority="64">
      <formula>INDIRECT("K"&amp;ROW())="add"</formula>
    </cfRule>
  </conditionalFormatting>
  <conditionalFormatting sqref="J161">
    <cfRule type="expression" dxfId="170" priority="61">
      <formula>INDIRECT("L"&amp;ROW())="done"</formula>
    </cfRule>
    <cfRule type="expression" dxfId="169" priority="62">
      <formula>INDIRECT("L"&amp;ROW())="add"</formula>
    </cfRule>
  </conditionalFormatting>
  <conditionalFormatting sqref="J162:K165">
    <cfRule type="expression" dxfId="168" priority="59">
      <formula>INDIRECT("K"&amp;ROW())="done"</formula>
    </cfRule>
    <cfRule type="expression" dxfId="167" priority="60">
      <formula>INDIRECT("K"&amp;ROW())="add"</formula>
    </cfRule>
  </conditionalFormatting>
  <conditionalFormatting sqref="J162:J165">
    <cfRule type="expression" dxfId="166" priority="57">
      <formula>INDIRECT("L"&amp;ROW())="done"</formula>
    </cfRule>
    <cfRule type="expression" dxfId="165" priority="58">
      <formula>INDIRECT("L"&amp;ROW())="add"</formula>
    </cfRule>
  </conditionalFormatting>
  <conditionalFormatting sqref="J170:K173">
    <cfRule type="expression" dxfId="164" priority="51">
      <formula>INDIRECT("K"&amp;ROW())="done"</formula>
    </cfRule>
    <cfRule type="expression" dxfId="163" priority="52">
      <formula>INDIRECT("K"&amp;ROW())="add"</formula>
    </cfRule>
  </conditionalFormatting>
  <conditionalFormatting sqref="J170:J173">
    <cfRule type="expression" dxfId="162" priority="49">
      <formula>INDIRECT("L"&amp;ROW())="done"</formula>
    </cfRule>
    <cfRule type="expression" dxfId="161" priority="50">
      <formula>INDIRECT("L"&amp;ROW())="add"</formula>
    </cfRule>
  </conditionalFormatting>
  <conditionalFormatting sqref="J166:K169">
    <cfRule type="expression" dxfId="160" priority="55">
      <formula>INDIRECT("K"&amp;ROW())="done"</formula>
    </cfRule>
    <cfRule type="expression" dxfId="159" priority="56">
      <formula>INDIRECT("K"&amp;ROW())="add"</formula>
    </cfRule>
  </conditionalFormatting>
  <conditionalFormatting sqref="J166:J169">
    <cfRule type="expression" dxfId="158" priority="53">
      <formula>INDIRECT("L"&amp;ROW())="done"</formula>
    </cfRule>
    <cfRule type="expression" dxfId="157" priority="54">
      <formula>INDIRECT("L"&amp;ROW())="add"</formula>
    </cfRule>
  </conditionalFormatting>
  <conditionalFormatting sqref="J190:K193">
    <cfRule type="expression" dxfId="156" priority="47">
      <formula>INDIRECT("K"&amp;ROW())="done"</formula>
    </cfRule>
    <cfRule type="expression" dxfId="155" priority="48">
      <formula>INDIRECT("K"&amp;ROW())="add"</formula>
    </cfRule>
  </conditionalFormatting>
  <conditionalFormatting sqref="J190:J193">
    <cfRule type="expression" dxfId="154" priority="45">
      <formula>INDIRECT("L"&amp;ROW())="done"</formula>
    </cfRule>
    <cfRule type="expression" dxfId="153" priority="46">
      <formula>INDIRECT("L"&amp;ROW())="add"</formula>
    </cfRule>
  </conditionalFormatting>
  <conditionalFormatting sqref="J112:K112">
    <cfRule type="expression" dxfId="152" priority="43">
      <formula>INDIRECT("K"&amp;ROW())="done"</formula>
    </cfRule>
    <cfRule type="expression" dxfId="151" priority="44">
      <formula>INDIRECT("K"&amp;ROW())="add"</formula>
    </cfRule>
  </conditionalFormatting>
  <conditionalFormatting sqref="J112">
    <cfRule type="expression" dxfId="150" priority="41">
      <formula>INDIRECT("L"&amp;ROW())="done"</formula>
    </cfRule>
    <cfRule type="expression" dxfId="149" priority="42">
      <formula>INDIRECT("L"&amp;ROW())="add"</formula>
    </cfRule>
  </conditionalFormatting>
  <conditionalFormatting sqref="J110:K111">
    <cfRule type="expression" dxfId="148" priority="39">
      <formula>INDIRECT("K"&amp;ROW())="done"</formula>
    </cfRule>
    <cfRule type="expression" dxfId="147" priority="40">
      <formula>INDIRECT("K"&amp;ROW())="add"</formula>
    </cfRule>
  </conditionalFormatting>
  <conditionalFormatting sqref="J110:J111">
    <cfRule type="expression" dxfId="146" priority="37">
      <formula>INDIRECT("L"&amp;ROW())="done"</formula>
    </cfRule>
    <cfRule type="expression" dxfId="145" priority="38">
      <formula>INDIRECT("L"&amp;ROW())="add"</formula>
    </cfRule>
  </conditionalFormatting>
  <conditionalFormatting sqref="J121:K122">
    <cfRule type="expression" dxfId="144" priority="35">
      <formula>INDIRECT("K"&amp;ROW())="done"</formula>
    </cfRule>
    <cfRule type="expression" dxfId="143" priority="36">
      <formula>INDIRECT("K"&amp;ROW())="add"</formula>
    </cfRule>
  </conditionalFormatting>
  <conditionalFormatting sqref="J121:J122">
    <cfRule type="expression" dxfId="142" priority="33">
      <formula>INDIRECT("L"&amp;ROW())="done"</formula>
    </cfRule>
    <cfRule type="expression" dxfId="141" priority="34">
      <formula>INDIRECT("L"&amp;ROW())="add"</formula>
    </cfRule>
  </conditionalFormatting>
  <conditionalFormatting sqref="J174:K177">
    <cfRule type="expression" dxfId="140" priority="31">
      <formula>INDIRECT("K"&amp;ROW())="done"</formula>
    </cfRule>
    <cfRule type="expression" dxfId="139" priority="32">
      <formula>INDIRECT("K"&amp;ROW())="add"</formula>
    </cfRule>
  </conditionalFormatting>
  <conditionalFormatting sqref="J174:J177">
    <cfRule type="expression" dxfId="138" priority="29">
      <formula>INDIRECT("L"&amp;ROW())="done"</formula>
    </cfRule>
    <cfRule type="expression" dxfId="137" priority="30">
      <formula>INDIRECT("L"&amp;ROW())="add"</formula>
    </cfRule>
  </conditionalFormatting>
  <conditionalFormatting sqref="J186:K189">
    <cfRule type="expression" dxfId="136" priority="19">
      <formula>INDIRECT("K"&amp;ROW())="done"</formula>
    </cfRule>
    <cfRule type="expression" dxfId="135" priority="20">
      <formula>INDIRECT("K"&amp;ROW())="add"</formula>
    </cfRule>
  </conditionalFormatting>
  <conditionalFormatting sqref="J186:J189">
    <cfRule type="expression" dxfId="134" priority="17">
      <formula>INDIRECT("L"&amp;ROW())="done"</formula>
    </cfRule>
    <cfRule type="expression" dxfId="133" priority="18">
      <formula>INDIRECT("L"&amp;ROW())="add"</formula>
    </cfRule>
  </conditionalFormatting>
  <conditionalFormatting sqref="J178:K181">
    <cfRule type="expression" dxfId="132" priority="27">
      <formula>INDIRECT("K"&amp;ROW())="done"</formula>
    </cfRule>
    <cfRule type="expression" dxfId="131" priority="28">
      <formula>INDIRECT("K"&amp;ROW())="add"</formula>
    </cfRule>
  </conditionalFormatting>
  <conditionalFormatting sqref="J178:J181">
    <cfRule type="expression" dxfId="130" priority="25">
      <formula>INDIRECT("L"&amp;ROW())="done"</formula>
    </cfRule>
    <cfRule type="expression" dxfId="129" priority="26">
      <formula>INDIRECT("L"&amp;ROW())="add"</formula>
    </cfRule>
  </conditionalFormatting>
  <conditionalFormatting sqref="J182:K185">
    <cfRule type="expression" dxfId="128" priority="23">
      <formula>INDIRECT("K"&amp;ROW())="done"</formula>
    </cfRule>
    <cfRule type="expression" dxfId="127" priority="24">
      <formula>INDIRECT("K"&amp;ROW())="add"</formula>
    </cfRule>
  </conditionalFormatting>
  <conditionalFormatting sqref="J182:J185">
    <cfRule type="expression" dxfId="126" priority="21">
      <formula>INDIRECT("L"&amp;ROW())="done"</formula>
    </cfRule>
    <cfRule type="expression" dxfId="125" priority="22">
      <formula>INDIRECT("L"&amp;ROW())="add"</formula>
    </cfRule>
  </conditionalFormatting>
  <conditionalFormatting sqref="J154:K157">
    <cfRule type="expression" dxfId="124" priority="3">
      <formula>INDIRECT("K"&amp;ROW())="done"</formula>
    </cfRule>
    <cfRule type="expression" dxfId="123" priority="4">
      <formula>INDIRECT("K"&amp;ROW())="add"</formula>
    </cfRule>
  </conditionalFormatting>
  <conditionalFormatting sqref="J154:J157">
    <cfRule type="expression" dxfId="122" priority="1">
      <formula>INDIRECT("L"&amp;ROW())="done"</formula>
    </cfRule>
    <cfRule type="expression" dxfId="121" priority="2">
      <formula>INDIRECT("L"&amp;ROW())="add"</formula>
    </cfRule>
  </conditionalFormatting>
  <conditionalFormatting sqref="J142:K145">
    <cfRule type="expression" dxfId="120" priority="15">
      <formula>INDIRECT("K"&amp;ROW())="done"</formula>
    </cfRule>
    <cfRule type="expression" dxfId="119" priority="16">
      <formula>INDIRECT("K"&amp;ROW())="add"</formula>
    </cfRule>
  </conditionalFormatting>
  <conditionalFormatting sqref="J142:J145">
    <cfRule type="expression" dxfId="118" priority="13">
      <formula>INDIRECT("L"&amp;ROW())="done"</formula>
    </cfRule>
    <cfRule type="expression" dxfId="117" priority="14">
      <formula>INDIRECT("L"&amp;ROW())="add"</formula>
    </cfRule>
  </conditionalFormatting>
  <conditionalFormatting sqref="J146:K149">
    <cfRule type="expression" dxfId="116" priority="11">
      <formula>INDIRECT("K"&amp;ROW())="done"</formula>
    </cfRule>
    <cfRule type="expression" dxfId="115" priority="12">
      <formula>INDIRECT("K"&amp;ROW())="add"</formula>
    </cfRule>
  </conditionalFormatting>
  <conditionalFormatting sqref="J146:J149">
    <cfRule type="expression" dxfId="114" priority="9">
      <formula>INDIRECT("L"&amp;ROW())="done"</formula>
    </cfRule>
    <cfRule type="expression" dxfId="113" priority="10">
      <formula>INDIRECT("L"&amp;ROW())="add"</formula>
    </cfRule>
  </conditionalFormatting>
  <conditionalFormatting sqref="J150:K153">
    <cfRule type="expression" dxfId="112" priority="7">
      <formula>INDIRECT("K"&amp;ROW())="done"</formula>
    </cfRule>
    <cfRule type="expression" dxfId="111" priority="8">
      <formula>INDIRECT("K"&amp;ROW())="add"</formula>
    </cfRule>
  </conditionalFormatting>
  <conditionalFormatting sqref="J150:J153">
    <cfRule type="expression" dxfId="110" priority="5">
      <formula>INDIRECT("L"&amp;ROW())="done"</formula>
    </cfRule>
    <cfRule type="expression" dxfId="109" priority="6">
      <formula>INDIRECT("L"&amp;ROW())="add"</formula>
    </cfRule>
  </conditionalFormatting>
  <dataValidations count="2">
    <dataValidation type="decimal" operator="greaterThan" allowBlank="1" showInputMessage="1" showErrorMessage="1" sqref="J241 J14:J239" xr:uid="{00000000-0002-0000-1600-000000000000}">
      <formula1>0</formula1>
    </dataValidation>
    <dataValidation type="decimal" operator="lessThanOrEqual" allowBlank="1" showInputMessage="1" showErrorMessage="1" sqref="J240" xr:uid="{00000000-0002-0000-1600-000001000000}">
      <formula1>0.12</formula1>
    </dataValidation>
  </dataValidations>
  <pageMargins left="0.70866141732283472" right="0.70866141732283472" top="0.35433070866141736" bottom="0.74803149606299213" header="0.11811023622047245" footer="0.31496062992125984"/>
  <pageSetup paperSize="8" orientation="landscape" r:id="rId1"/>
  <headerFooter>
    <oddHeader>&amp;L&amp;"Arial,Regular"&amp;8&amp;K00-048Faithorn Farrell Timms LLP&amp;R&amp;"Arial,Regular"&amp;8&amp;K00-048Document 3 - Tender Submission</oddHeader>
    <oddFooter>&amp;L&amp;"Arial,Regular"&amp;8&amp;K00-049Part 5&amp;R&amp;"Arial,Regular"&amp;8&amp;K00-049Page &amp;P</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66"/>
  <sheetViews>
    <sheetView workbookViewId="0">
      <pane ySplit="3" topLeftCell="A4" activePane="bottomLeft" state="frozen"/>
      <selection pane="bottomLeft"/>
    </sheetView>
  </sheetViews>
  <sheetFormatPr defaultColWidth="10.26953125" defaultRowHeight="14"/>
  <cols>
    <col min="1" max="2" width="10.26953125" style="457"/>
    <col min="3" max="3" width="41.81640625" style="457" customWidth="1"/>
    <col min="4" max="5" width="14.1796875" style="457" customWidth="1"/>
    <col min="6" max="6" width="7.7265625" style="457" hidden="1" customWidth="1"/>
    <col min="7" max="7" width="27.453125" style="457" customWidth="1"/>
    <col min="8" max="8" width="18.1796875" style="458" customWidth="1"/>
    <col min="9" max="9" width="14.1796875" style="457" customWidth="1"/>
    <col min="10" max="10" width="10.26953125" style="457"/>
    <col min="11" max="11" width="19.54296875" style="457" customWidth="1"/>
    <col min="12" max="16384" width="10.26953125" style="457"/>
  </cols>
  <sheetData>
    <row r="1" spans="1:11" ht="18">
      <c r="B1" s="433" t="s">
        <v>2056</v>
      </c>
    </row>
    <row r="2" spans="1:11" s="459" customFormat="1" ht="14.5" thickBot="1">
      <c r="F2" s="460"/>
      <c r="H2" s="461"/>
    </row>
    <row r="3" spans="1:11" s="440" customFormat="1" ht="30" customHeight="1" thickBot="1">
      <c r="A3" s="395" t="s">
        <v>298</v>
      </c>
      <c r="B3" s="396" t="s">
        <v>1071</v>
      </c>
      <c r="C3" s="462" t="s">
        <v>2057</v>
      </c>
      <c r="D3" s="462" t="s">
        <v>2058</v>
      </c>
      <c r="E3" s="462" t="s">
        <v>2059</v>
      </c>
      <c r="F3" s="463" t="s">
        <v>2060</v>
      </c>
      <c r="G3" s="462" t="s">
        <v>300</v>
      </c>
      <c r="H3" s="462" t="s">
        <v>173</v>
      </c>
      <c r="I3" s="464" t="s">
        <v>2</v>
      </c>
      <c r="J3" s="464" t="s">
        <v>2186</v>
      </c>
      <c r="K3" s="464" t="s">
        <v>3</v>
      </c>
    </row>
    <row r="4" spans="1:11" s="434" customFormat="1" ht="15" customHeight="1">
      <c r="A4" s="397" t="s">
        <v>2061</v>
      </c>
      <c r="B4" s="398" t="s">
        <v>1512</v>
      </c>
      <c r="C4" s="465" t="s">
        <v>2062</v>
      </c>
      <c r="D4" s="466" t="s">
        <v>1080</v>
      </c>
      <c r="E4" s="466" t="s">
        <v>1080</v>
      </c>
      <c r="F4" s="466" t="s">
        <v>2063</v>
      </c>
      <c r="G4" s="466" t="s">
        <v>207</v>
      </c>
      <c r="H4" s="466" t="s">
        <v>2064</v>
      </c>
      <c r="I4" s="637">
        <v>315.10000000000002</v>
      </c>
      <c r="J4" s="467">
        <v>1</v>
      </c>
      <c r="K4" s="468">
        <f>TBL_016_Communal[[#This Row],[Rate]]*TBL_016_Communal[[#This Row],[Multiplier]]</f>
        <v>315.10000000000002</v>
      </c>
    </row>
    <row r="5" spans="1:11" s="434" customFormat="1" ht="15" customHeight="1">
      <c r="A5" s="399" t="s">
        <v>2065</v>
      </c>
      <c r="B5" s="367" t="s">
        <v>1512</v>
      </c>
      <c r="C5" s="469" t="s">
        <v>2062</v>
      </c>
      <c r="D5" s="470" t="s">
        <v>2066</v>
      </c>
      <c r="E5" s="470" t="s">
        <v>1080</v>
      </c>
      <c r="F5" s="470" t="s">
        <v>2063</v>
      </c>
      <c r="G5" s="470" t="s">
        <v>207</v>
      </c>
      <c r="H5" s="470" t="s">
        <v>2064</v>
      </c>
      <c r="I5" s="638">
        <v>525.16999999999996</v>
      </c>
      <c r="J5" s="467">
        <v>1</v>
      </c>
      <c r="K5" s="468">
        <f>TBL_016_Communal[[#This Row],[Rate]]*TBL_016_Communal[[#This Row],[Multiplier]]</f>
        <v>525.16999999999996</v>
      </c>
    </row>
    <row r="6" spans="1:11" s="434" customFormat="1" ht="15" customHeight="1">
      <c r="A6" s="400" t="s">
        <v>2067</v>
      </c>
      <c r="B6" s="401" t="s">
        <v>1512</v>
      </c>
      <c r="C6" s="469" t="s">
        <v>2062</v>
      </c>
      <c r="D6" s="470" t="s">
        <v>2066</v>
      </c>
      <c r="E6" s="470" t="s">
        <v>2066</v>
      </c>
      <c r="F6" s="470" t="s">
        <v>2063</v>
      </c>
      <c r="G6" s="470" t="s">
        <v>207</v>
      </c>
      <c r="H6" s="470" t="s">
        <v>2064</v>
      </c>
      <c r="I6" s="638">
        <v>577.69000000000005</v>
      </c>
      <c r="J6" s="467">
        <v>1</v>
      </c>
      <c r="K6" s="468">
        <f>TBL_016_Communal[[#This Row],[Rate]]*TBL_016_Communal[[#This Row],[Multiplier]]</f>
        <v>577.69000000000005</v>
      </c>
    </row>
    <row r="7" spans="1:11" s="434" customFormat="1" ht="15" customHeight="1">
      <c r="A7" s="399" t="s">
        <v>2068</v>
      </c>
      <c r="B7" s="367" t="s">
        <v>1512</v>
      </c>
      <c r="C7" s="469" t="s">
        <v>2069</v>
      </c>
      <c r="D7" s="470" t="s">
        <v>1080</v>
      </c>
      <c r="E7" s="470" t="s">
        <v>1080</v>
      </c>
      <c r="F7" s="470" t="s">
        <v>2063</v>
      </c>
      <c r="G7" s="470" t="s">
        <v>207</v>
      </c>
      <c r="H7" s="470" t="s">
        <v>2064</v>
      </c>
      <c r="I7" s="638">
        <v>630.20000000000005</v>
      </c>
      <c r="J7" s="467">
        <v>1</v>
      </c>
      <c r="K7" s="468">
        <f>TBL_016_Communal[[#This Row],[Rate]]*TBL_016_Communal[[#This Row],[Multiplier]]</f>
        <v>630.20000000000005</v>
      </c>
    </row>
    <row r="8" spans="1:11" s="434" customFormat="1" ht="15" customHeight="1">
      <c r="A8" s="397" t="s">
        <v>2070</v>
      </c>
      <c r="B8" s="401" t="s">
        <v>1512</v>
      </c>
      <c r="C8" s="469" t="s">
        <v>2069</v>
      </c>
      <c r="D8" s="470" t="s">
        <v>2066</v>
      </c>
      <c r="E8" s="470" t="s">
        <v>1080</v>
      </c>
      <c r="F8" s="470" t="s">
        <v>2063</v>
      </c>
      <c r="G8" s="470" t="s">
        <v>207</v>
      </c>
      <c r="H8" s="470" t="s">
        <v>2064</v>
      </c>
      <c r="I8" s="638">
        <v>1050.3399999999999</v>
      </c>
      <c r="J8" s="467">
        <v>1</v>
      </c>
      <c r="K8" s="468">
        <f>TBL_016_Communal[[#This Row],[Rate]]*TBL_016_Communal[[#This Row],[Multiplier]]</f>
        <v>1050.3399999999999</v>
      </c>
    </row>
    <row r="9" spans="1:11" s="434" customFormat="1" ht="15" customHeight="1">
      <c r="A9" s="399" t="s">
        <v>2071</v>
      </c>
      <c r="B9" s="366" t="s">
        <v>1512</v>
      </c>
      <c r="C9" s="469" t="s">
        <v>2069</v>
      </c>
      <c r="D9" s="470" t="s">
        <v>2066</v>
      </c>
      <c r="E9" s="470" t="s">
        <v>2066</v>
      </c>
      <c r="F9" s="470" t="s">
        <v>2063</v>
      </c>
      <c r="G9" s="470" t="s">
        <v>207</v>
      </c>
      <c r="H9" s="470" t="s">
        <v>2064</v>
      </c>
      <c r="I9" s="638">
        <v>1155.3699999999999</v>
      </c>
      <c r="J9" s="467">
        <v>1</v>
      </c>
      <c r="K9" s="468">
        <f>TBL_016_Communal[[#This Row],[Rate]]*TBL_016_Communal[[#This Row],[Multiplier]]</f>
        <v>1155.3699999999999</v>
      </c>
    </row>
    <row r="10" spans="1:11" s="434" customFormat="1" ht="15" customHeight="1">
      <c r="A10" s="400" t="s">
        <v>2072</v>
      </c>
      <c r="B10" s="402" t="s">
        <v>1512</v>
      </c>
      <c r="C10" s="469" t="s">
        <v>2073</v>
      </c>
      <c r="D10" s="470" t="s">
        <v>1080</v>
      </c>
      <c r="E10" s="470" t="s">
        <v>1080</v>
      </c>
      <c r="F10" s="470" t="s">
        <v>2063</v>
      </c>
      <c r="G10" s="470" t="s">
        <v>207</v>
      </c>
      <c r="H10" s="470" t="s">
        <v>2064</v>
      </c>
      <c r="I10" s="638">
        <v>945.3</v>
      </c>
      <c r="J10" s="467">
        <v>1</v>
      </c>
      <c r="K10" s="468">
        <f>TBL_016_Communal[[#This Row],[Rate]]*TBL_016_Communal[[#This Row],[Multiplier]]</f>
        <v>945.3</v>
      </c>
    </row>
    <row r="11" spans="1:11" s="434" customFormat="1" ht="15" customHeight="1">
      <c r="A11" s="399" t="s">
        <v>2074</v>
      </c>
      <c r="B11" s="366" t="s">
        <v>1512</v>
      </c>
      <c r="C11" s="469" t="s">
        <v>2073</v>
      </c>
      <c r="D11" s="470" t="s">
        <v>2066</v>
      </c>
      <c r="E11" s="470" t="s">
        <v>1080</v>
      </c>
      <c r="F11" s="470" t="s">
        <v>2063</v>
      </c>
      <c r="G11" s="470" t="s">
        <v>207</v>
      </c>
      <c r="H11" s="470" t="s">
        <v>2064</v>
      </c>
      <c r="I11" s="638">
        <v>1575.51</v>
      </c>
      <c r="J11" s="467">
        <v>1</v>
      </c>
      <c r="K11" s="468">
        <f>TBL_016_Communal[[#This Row],[Rate]]*TBL_016_Communal[[#This Row],[Multiplier]]</f>
        <v>1575.51</v>
      </c>
    </row>
    <row r="12" spans="1:11" s="434" customFormat="1" ht="15" customHeight="1">
      <c r="A12" s="397" t="s">
        <v>2075</v>
      </c>
      <c r="B12" s="402" t="s">
        <v>1512</v>
      </c>
      <c r="C12" s="469" t="s">
        <v>2073</v>
      </c>
      <c r="D12" s="470" t="s">
        <v>2066</v>
      </c>
      <c r="E12" s="470" t="s">
        <v>2066</v>
      </c>
      <c r="F12" s="470" t="s">
        <v>2063</v>
      </c>
      <c r="G12" s="470" t="s">
        <v>207</v>
      </c>
      <c r="H12" s="470" t="s">
        <v>2064</v>
      </c>
      <c r="I12" s="638">
        <v>1733.06</v>
      </c>
      <c r="J12" s="467">
        <v>1</v>
      </c>
      <c r="K12" s="468">
        <f>TBL_016_Communal[[#This Row],[Rate]]*TBL_016_Communal[[#This Row],[Multiplier]]</f>
        <v>1733.06</v>
      </c>
    </row>
    <row r="13" spans="1:11" s="434" customFormat="1" ht="15" customHeight="1">
      <c r="A13" s="399" t="s">
        <v>2076</v>
      </c>
      <c r="B13" s="366" t="s">
        <v>1512</v>
      </c>
      <c r="C13" s="469" t="s">
        <v>2077</v>
      </c>
      <c r="D13" s="470" t="s">
        <v>1080</v>
      </c>
      <c r="E13" s="470" t="s">
        <v>1080</v>
      </c>
      <c r="F13" s="470" t="s">
        <v>2063</v>
      </c>
      <c r="G13" s="470" t="s">
        <v>207</v>
      </c>
      <c r="H13" s="470" t="s">
        <v>2064</v>
      </c>
      <c r="I13" s="638">
        <v>1260.4100000000001</v>
      </c>
      <c r="J13" s="467">
        <v>1</v>
      </c>
      <c r="K13" s="468">
        <f>TBL_016_Communal[[#This Row],[Rate]]*TBL_016_Communal[[#This Row],[Multiplier]]</f>
        <v>1260.4100000000001</v>
      </c>
    </row>
    <row r="14" spans="1:11" s="434" customFormat="1" ht="15" customHeight="1">
      <c r="A14" s="400" t="s">
        <v>2078</v>
      </c>
      <c r="B14" s="402" t="s">
        <v>1512</v>
      </c>
      <c r="C14" s="469" t="s">
        <v>2077</v>
      </c>
      <c r="D14" s="470" t="s">
        <v>2066</v>
      </c>
      <c r="E14" s="470" t="s">
        <v>1080</v>
      </c>
      <c r="F14" s="470" t="s">
        <v>2063</v>
      </c>
      <c r="G14" s="470" t="s">
        <v>207</v>
      </c>
      <c r="H14" s="470" t="s">
        <v>2064</v>
      </c>
      <c r="I14" s="638">
        <v>2100.6799999999998</v>
      </c>
      <c r="J14" s="467">
        <v>1</v>
      </c>
      <c r="K14" s="468">
        <f>TBL_016_Communal[[#This Row],[Rate]]*TBL_016_Communal[[#This Row],[Multiplier]]</f>
        <v>2100.6799999999998</v>
      </c>
    </row>
    <row r="15" spans="1:11" s="434" customFormat="1" ht="15" customHeight="1">
      <c r="A15" s="399" t="s">
        <v>2079</v>
      </c>
      <c r="B15" s="366" t="s">
        <v>1512</v>
      </c>
      <c r="C15" s="469" t="s">
        <v>2077</v>
      </c>
      <c r="D15" s="470" t="s">
        <v>2066</v>
      </c>
      <c r="E15" s="470" t="s">
        <v>2066</v>
      </c>
      <c r="F15" s="470" t="s">
        <v>2063</v>
      </c>
      <c r="G15" s="470" t="s">
        <v>207</v>
      </c>
      <c r="H15" s="470" t="s">
        <v>2064</v>
      </c>
      <c r="I15" s="638">
        <v>2310.75</v>
      </c>
      <c r="J15" s="467">
        <v>1</v>
      </c>
      <c r="K15" s="468">
        <f>TBL_016_Communal[[#This Row],[Rate]]*TBL_016_Communal[[#This Row],[Multiplier]]</f>
        <v>2310.75</v>
      </c>
    </row>
    <row r="16" spans="1:11" s="434" customFormat="1" ht="15" customHeight="1">
      <c r="A16" s="397" t="s">
        <v>2080</v>
      </c>
      <c r="B16" s="402" t="s">
        <v>1512</v>
      </c>
      <c r="C16" s="469" t="s">
        <v>2081</v>
      </c>
      <c r="D16" s="470" t="s">
        <v>1080</v>
      </c>
      <c r="E16" s="470" t="s">
        <v>1080</v>
      </c>
      <c r="F16" s="470" t="s">
        <v>2063</v>
      </c>
      <c r="G16" s="470" t="s">
        <v>207</v>
      </c>
      <c r="H16" s="470" t="s">
        <v>2064</v>
      </c>
      <c r="I16" s="638">
        <v>1575.51</v>
      </c>
      <c r="J16" s="467">
        <v>1</v>
      </c>
      <c r="K16" s="468">
        <f>TBL_016_Communal[[#This Row],[Rate]]*TBL_016_Communal[[#This Row],[Multiplier]]</f>
        <v>1575.51</v>
      </c>
    </row>
    <row r="17" spans="1:11" s="434" customFormat="1" ht="15" customHeight="1">
      <c r="A17" s="399" t="s">
        <v>2082</v>
      </c>
      <c r="B17" s="366" t="s">
        <v>1512</v>
      </c>
      <c r="C17" s="469" t="s">
        <v>2081</v>
      </c>
      <c r="D17" s="470" t="s">
        <v>2066</v>
      </c>
      <c r="E17" s="470" t="s">
        <v>1080</v>
      </c>
      <c r="F17" s="470" t="s">
        <v>2063</v>
      </c>
      <c r="G17" s="470" t="s">
        <v>207</v>
      </c>
      <c r="H17" s="470" t="s">
        <v>2064</v>
      </c>
      <c r="I17" s="638">
        <v>2625.85</v>
      </c>
      <c r="J17" s="467">
        <v>1</v>
      </c>
      <c r="K17" s="468">
        <f>TBL_016_Communal[[#This Row],[Rate]]*TBL_016_Communal[[#This Row],[Multiplier]]</f>
        <v>2625.85</v>
      </c>
    </row>
    <row r="18" spans="1:11" s="434" customFormat="1" ht="15" customHeight="1">
      <c r="A18" s="400" t="s">
        <v>2083</v>
      </c>
      <c r="B18" s="402" t="s">
        <v>1512</v>
      </c>
      <c r="C18" s="469" t="s">
        <v>2081</v>
      </c>
      <c r="D18" s="470" t="s">
        <v>2066</v>
      </c>
      <c r="E18" s="470" t="s">
        <v>2066</v>
      </c>
      <c r="F18" s="470" t="s">
        <v>2063</v>
      </c>
      <c r="G18" s="470" t="s">
        <v>207</v>
      </c>
      <c r="H18" s="470" t="s">
        <v>2064</v>
      </c>
      <c r="I18" s="638">
        <v>2888.43</v>
      </c>
      <c r="J18" s="467">
        <v>1</v>
      </c>
      <c r="K18" s="468">
        <f>TBL_016_Communal[[#This Row],[Rate]]*TBL_016_Communal[[#This Row],[Multiplier]]</f>
        <v>2888.43</v>
      </c>
    </row>
    <row r="19" spans="1:11" s="434" customFormat="1" ht="15" customHeight="1">
      <c r="A19" s="399" t="s">
        <v>2084</v>
      </c>
      <c r="B19" s="366" t="s">
        <v>1512</v>
      </c>
      <c r="C19" s="469" t="s">
        <v>2085</v>
      </c>
      <c r="D19" s="470" t="s">
        <v>1080</v>
      </c>
      <c r="E19" s="470" t="s">
        <v>1080</v>
      </c>
      <c r="F19" s="470" t="s">
        <v>2063</v>
      </c>
      <c r="G19" s="470" t="s">
        <v>2086</v>
      </c>
      <c r="H19" s="470" t="s">
        <v>2087</v>
      </c>
      <c r="I19" s="638">
        <v>1038.1600000000001</v>
      </c>
      <c r="J19" s="467">
        <v>1</v>
      </c>
      <c r="K19" s="468">
        <f>TBL_016_Communal[[#This Row],[Rate]]*TBL_016_Communal[[#This Row],[Multiplier]]</f>
        <v>1038.1600000000001</v>
      </c>
    </row>
    <row r="20" spans="1:11" s="434" customFormat="1" ht="15" customHeight="1">
      <c r="A20" s="397" t="s">
        <v>2088</v>
      </c>
      <c r="B20" s="402" t="s">
        <v>1512</v>
      </c>
      <c r="C20" s="469" t="s">
        <v>2085</v>
      </c>
      <c r="D20" s="470" t="s">
        <v>2066</v>
      </c>
      <c r="E20" s="470" t="s">
        <v>1080</v>
      </c>
      <c r="F20" s="470" t="s">
        <v>2063</v>
      </c>
      <c r="G20" s="470" t="s">
        <v>2086</v>
      </c>
      <c r="H20" s="470" t="s">
        <v>2087</v>
      </c>
      <c r="I20" s="638">
        <v>1730.27</v>
      </c>
      <c r="J20" s="467">
        <v>1</v>
      </c>
      <c r="K20" s="468">
        <f>TBL_016_Communal[[#This Row],[Rate]]*TBL_016_Communal[[#This Row],[Multiplier]]</f>
        <v>1730.27</v>
      </c>
    </row>
    <row r="21" spans="1:11" s="434" customFormat="1" ht="15" customHeight="1">
      <c r="A21" s="399" t="s">
        <v>2089</v>
      </c>
      <c r="B21" s="366" t="s">
        <v>1512</v>
      </c>
      <c r="C21" s="469" t="s">
        <v>2085</v>
      </c>
      <c r="D21" s="470" t="s">
        <v>2066</v>
      </c>
      <c r="E21" s="470" t="s">
        <v>2066</v>
      </c>
      <c r="F21" s="470" t="s">
        <v>2063</v>
      </c>
      <c r="G21" s="470" t="s">
        <v>2086</v>
      </c>
      <c r="H21" s="470" t="s">
        <v>2087</v>
      </c>
      <c r="I21" s="638">
        <v>1903.29</v>
      </c>
      <c r="J21" s="467">
        <v>1</v>
      </c>
      <c r="K21" s="468">
        <f>TBL_016_Communal[[#This Row],[Rate]]*TBL_016_Communal[[#This Row],[Multiplier]]</f>
        <v>1903.29</v>
      </c>
    </row>
    <row r="22" spans="1:11" s="434" customFormat="1" ht="15" customHeight="1">
      <c r="A22" s="400" t="s">
        <v>2090</v>
      </c>
      <c r="B22" s="402" t="s">
        <v>1512</v>
      </c>
      <c r="C22" s="469" t="s">
        <v>2085</v>
      </c>
      <c r="D22" s="470" t="s">
        <v>1080</v>
      </c>
      <c r="E22" s="470" t="s">
        <v>1080</v>
      </c>
      <c r="F22" s="470" t="s">
        <v>2091</v>
      </c>
      <c r="G22" s="470" t="s">
        <v>2092</v>
      </c>
      <c r="H22" s="470" t="s">
        <v>2087</v>
      </c>
      <c r="I22" s="638">
        <v>1981.94</v>
      </c>
      <c r="J22" s="467">
        <v>1</v>
      </c>
      <c r="K22" s="468">
        <f>TBL_016_Communal[[#This Row],[Rate]]*TBL_016_Communal[[#This Row],[Multiplier]]</f>
        <v>1981.94</v>
      </c>
    </row>
    <row r="23" spans="1:11" s="434" customFormat="1" ht="15" customHeight="1">
      <c r="A23" s="399" t="s">
        <v>2093</v>
      </c>
      <c r="B23" s="366" t="s">
        <v>1512</v>
      </c>
      <c r="C23" s="469" t="s">
        <v>2085</v>
      </c>
      <c r="D23" s="470" t="s">
        <v>2066</v>
      </c>
      <c r="E23" s="470" t="s">
        <v>1080</v>
      </c>
      <c r="F23" s="470" t="s">
        <v>2091</v>
      </c>
      <c r="G23" s="470" t="s">
        <v>2092</v>
      </c>
      <c r="H23" s="470" t="s">
        <v>2087</v>
      </c>
      <c r="I23" s="638">
        <v>3303.24</v>
      </c>
      <c r="J23" s="467">
        <v>1</v>
      </c>
      <c r="K23" s="468">
        <f>TBL_016_Communal[[#This Row],[Rate]]*TBL_016_Communal[[#This Row],[Multiplier]]</f>
        <v>3303.24</v>
      </c>
    </row>
    <row r="24" spans="1:11" s="434" customFormat="1" ht="15" customHeight="1">
      <c r="A24" s="397" t="s">
        <v>2094</v>
      </c>
      <c r="B24" s="402" t="s">
        <v>1512</v>
      </c>
      <c r="C24" s="469" t="s">
        <v>2085</v>
      </c>
      <c r="D24" s="470" t="s">
        <v>2066</v>
      </c>
      <c r="E24" s="470" t="s">
        <v>2066</v>
      </c>
      <c r="F24" s="470" t="s">
        <v>2091</v>
      </c>
      <c r="G24" s="470" t="s">
        <v>2092</v>
      </c>
      <c r="H24" s="470" t="s">
        <v>2087</v>
      </c>
      <c r="I24" s="638">
        <v>3633.56</v>
      </c>
      <c r="J24" s="467">
        <v>1</v>
      </c>
      <c r="K24" s="468">
        <f>TBL_016_Communal[[#This Row],[Rate]]*TBL_016_Communal[[#This Row],[Multiplier]]</f>
        <v>3633.56</v>
      </c>
    </row>
    <row r="25" spans="1:11" s="434" customFormat="1" ht="15" customHeight="1">
      <c r="A25" s="399" t="s">
        <v>2095</v>
      </c>
      <c r="B25" s="366" t="s">
        <v>1512</v>
      </c>
      <c r="C25" s="469" t="s">
        <v>2085</v>
      </c>
      <c r="D25" s="470" t="s">
        <v>1080</v>
      </c>
      <c r="E25" s="470" t="s">
        <v>1080</v>
      </c>
      <c r="F25" s="470" t="s">
        <v>2096</v>
      </c>
      <c r="G25" s="470" t="s">
        <v>2097</v>
      </c>
      <c r="H25" s="470" t="s">
        <v>2087</v>
      </c>
      <c r="I25" s="638">
        <v>3963.89</v>
      </c>
      <c r="J25" s="467">
        <v>1</v>
      </c>
      <c r="K25" s="468">
        <f>TBL_016_Communal[[#This Row],[Rate]]*TBL_016_Communal[[#This Row],[Multiplier]]</f>
        <v>3963.89</v>
      </c>
    </row>
    <row r="26" spans="1:11" s="434" customFormat="1" ht="15" customHeight="1">
      <c r="A26" s="400" t="s">
        <v>2098</v>
      </c>
      <c r="B26" s="402" t="s">
        <v>1512</v>
      </c>
      <c r="C26" s="469" t="s">
        <v>2085</v>
      </c>
      <c r="D26" s="470" t="s">
        <v>2066</v>
      </c>
      <c r="E26" s="470" t="s">
        <v>1080</v>
      </c>
      <c r="F26" s="470" t="s">
        <v>2096</v>
      </c>
      <c r="G26" s="470" t="s">
        <v>2097</v>
      </c>
      <c r="H26" s="470" t="s">
        <v>2087</v>
      </c>
      <c r="I26" s="638">
        <v>6606.48</v>
      </c>
      <c r="J26" s="467">
        <v>1</v>
      </c>
      <c r="K26" s="468">
        <f>TBL_016_Communal[[#This Row],[Rate]]*TBL_016_Communal[[#This Row],[Multiplier]]</f>
        <v>6606.48</v>
      </c>
    </row>
    <row r="27" spans="1:11" s="434" customFormat="1" ht="15" customHeight="1">
      <c r="A27" s="399" t="s">
        <v>2099</v>
      </c>
      <c r="B27" s="367" t="s">
        <v>1512</v>
      </c>
      <c r="C27" s="469" t="s">
        <v>2085</v>
      </c>
      <c r="D27" s="470" t="s">
        <v>2066</v>
      </c>
      <c r="E27" s="470" t="s">
        <v>2066</v>
      </c>
      <c r="F27" s="470" t="s">
        <v>2096</v>
      </c>
      <c r="G27" s="470" t="s">
        <v>2097</v>
      </c>
      <c r="H27" s="470" t="s">
        <v>2087</v>
      </c>
      <c r="I27" s="638">
        <v>7267.13</v>
      </c>
      <c r="J27" s="467">
        <v>1</v>
      </c>
      <c r="K27" s="468">
        <f>TBL_016_Communal[[#This Row],[Rate]]*TBL_016_Communal[[#This Row],[Multiplier]]</f>
        <v>7267.13</v>
      </c>
    </row>
    <row r="28" spans="1:11" s="434" customFormat="1" ht="15" customHeight="1">
      <c r="A28" s="397" t="s">
        <v>2100</v>
      </c>
      <c r="B28" s="401" t="s">
        <v>1512</v>
      </c>
      <c r="C28" s="469" t="s">
        <v>2085</v>
      </c>
      <c r="D28" s="470" t="s">
        <v>1080</v>
      </c>
      <c r="E28" s="470" t="s">
        <v>1080</v>
      </c>
      <c r="F28" s="470" t="s">
        <v>2101</v>
      </c>
      <c r="G28" s="470" t="s">
        <v>2102</v>
      </c>
      <c r="H28" s="470" t="s">
        <v>2103</v>
      </c>
      <c r="I28" s="638">
        <v>15.22</v>
      </c>
      <c r="J28" s="467">
        <v>1</v>
      </c>
      <c r="K28" s="468">
        <f>TBL_016_Communal[[#This Row],[Rate]]*TBL_016_Communal[[#This Row],[Multiplier]]</f>
        <v>15.22</v>
      </c>
    </row>
    <row r="29" spans="1:11" s="434" customFormat="1" ht="15" customHeight="1">
      <c r="A29" s="399" t="s">
        <v>2104</v>
      </c>
      <c r="B29" s="367" t="s">
        <v>1512</v>
      </c>
      <c r="C29" s="469" t="s">
        <v>2085</v>
      </c>
      <c r="D29" s="470" t="s">
        <v>2066</v>
      </c>
      <c r="E29" s="470" t="s">
        <v>1080</v>
      </c>
      <c r="F29" s="470" t="s">
        <v>2101</v>
      </c>
      <c r="G29" s="470" t="s">
        <v>2102</v>
      </c>
      <c r="H29" s="470" t="s">
        <v>2103</v>
      </c>
      <c r="I29" s="638">
        <v>25.37</v>
      </c>
      <c r="J29" s="467">
        <v>1</v>
      </c>
      <c r="K29" s="468">
        <f>TBL_016_Communal[[#This Row],[Rate]]*TBL_016_Communal[[#This Row],[Multiplier]]</f>
        <v>25.37</v>
      </c>
    </row>
    <row r="30" spans="1:11" s="434" customFormat="1" ht="15" customHeight="1">
      <c r="A30" s="400" t="s">
        <v>2105</v>
      </c>
      <c r="B30" s="401" t="s">
        <v>1512</v>
      </c>
      <c r="C30" s="469" t="s">
        <v>2085</v>
      </c>
      <c r="D30" s="470" t="s">
        <v>2066</v>
      </c>
      <c r="E30" s="470" t="s">
        <v>2066</v>
      </c>
      <c r="F30" s="470" t="s">
        <v>2101</v>
      </c>
      <c r="G30" s="470" t="s">
        <v>2102</v>
      </c>
      <c r="H30" s="470" t="s">
        <v>2103</v>
      </c>
      <c r="I30" s="638">
        <v>27.91</v>
      </c>
      <c r="J30" s="467">
        <v>1</v>
      </c>
      <c r="K30" s="468">
        <f>TBL_016_Communal[[#This Row],[Rate]]*TBL_016_Communal[[#This Row],[Multiplier]]</f>
        <v>27.91</v>
      </c>
    </row>
    <row r="31" spans="1:11" s="434" customFormat="1" ht="15" customHeight="1">
      <c r="A31" s="399" t="s">
        <v>2106</v>
      </c>
      <c r="B31" s="367" t="s">
        <v>1512</v>
      </c>
      <c r="C31" s="469" t="s">
        <v>2107</v>
      </c>
      <c r="D31" s="470" t="s">
        <v>1080</v>
      </c>
      <c r="E31" s="470" t="s">
        <v>1080</v>
      </c>
      <c r="F31" s="470" t="s">
        <v>2063</v>
      </c>
      <c r="G31" s="470" t="s">
        <v>2108</v>
      </c>
      <c r="H31" s="470" t="s">
        <v>2109</v>
      </c>
      <c r="I31" s="638">
        <v>152.22</v>
      </c>
      <c r="J31" s="467">
        <v>1</v>
      </c>
      <c r="K31" s="468">
        <f>TBL_016_Communal[[#This Row],[Rate]]*TBL_016_Communal[[#This Row],[Multiplier]]</f>
        <v>152.22</v>
      </c>
    </row>
    <row r="32" spans="1:11" s="434" customFormat="1" ht="15" customHeight="1">
      <c r="A32" s="397" t="s">
        <v>2110</v>
      </c>
      <c r="B32" s="401" t="s">
        <v>1512</v>
      </c>
      <c r="C32" s="469" t="s">
        <v>2107</v>
      </c>
      <c r="D32" s="470" t="s">
        <v>2066</v>
      </c>
      <c r="E32" s="470" t="s">
        <v>1080</v>
      </c>
      <c r="F32" s="470" t="s">
        <v>2063</v>
      </c>
      <c r="G32" s="470" t="s">
        <v>2108</v>
      </c>
      <c r="H32" s="470" t="s">
        <v>2109</v>
      </c>
      <c r="I32" s="638">
        <v>152.22</v>
      </c>
      <c r="J32" s="467">
        <v>1</v>
      </c>
      <c r="K32" s="468">
        <f>TBL_016_Communal[[#This Row],[Rate]]*TBL_016_Communal[[#This Row],[Multiplier]]</f>
        <v>152.22</v>
      </c>
    </row>
    <row r="33" spans="1:11" s="434" customFormat="1" ht="15" customHeight="1">
      <c r="A33" s="399" t="s">
        <v>2111</v>
      </c>
      <c r="B33" s="366" t="s">
        <v>1512</v>
      </c>
      <c r="C33" s="469" t="s">
        <v>2107</v>
      </c>
      <c r="D33" s="470" t="s">
        <v>1080</v>
      </c>
      <c r="E33" s="470" t="s">
        <v>1080</v>
      </c>
      <c r="F33" s="470" t="s">
        <v>2091</v>
      </c>
      <c r="G33" s="470" t="s">
        <v>2112</v>
      </c>
      <c r="H33" s="470" t="s">
        <v>2109</v>
      </c>
      <c r="I33" s="638">
        <v>228.33</v>
      </c>
      <c r="J33" s="467">
        <v>1</v>
      </c>
      <c r="K33" s="468">
        <f>TBL_016_Communal[[#This Row],[Rate]]*TBL_016_Communal[[#This Row],[Multiplier]]</f>
        <v>228.33</v>
      </c>
    </row>
    <row r="34" spans="1:11" s="434" customFormat="1" ht="15" customHeight="1">
      <c r="A34" s="400" t="s">
        <v>2113</v>
      </c>
      <c r="B34" s="402" t="s">
        <v>1512</v>
      </c>
      <c r="C34" s="469" t="s">
        <v>2107</v>
      </c>
      <c r="D34" s="470" t="s">
        <v>2066</v>
      </c>
      <c r="E34" s="470" t="s">
        <v>1080</v>
      </c>
      <c r="F34" s="470" t="s">
        <v>2091</v>
      </c>
      <c r="G34" s="470" t="s">
        <v>2112</v>
      </c>
      <c r="H34" s="470" t="s">
        <v>2109</v>
      </c>
      <c r="I34" s="638">
        <v>228.33</v>
      </c>
      <c r="J34" s="467">
        <v>1</v>
      </c>
      <c r="K34" s="468">
        <f>TBL_016_Communal[[#This Row],[Rate]]*TBL_016_Communal[[#This Row],[Multiplier]]</f>
        <v>228.33</v>
      </c>
    </row>
    <row r="35" spans="1:11" s="434" customFormat="1" ht="15" customHeight="1">
      <c r="A35" s="399" t="s">
        <v>2114</v>
      </c>
      <c r="B35" s="367" t="s">
        <v>1512</v>
      </c>
      <c r="C35" s="469" t="s">
        <v>2107</v>
      </c>
      <c r="D35" s="470" t="s">
        <v>1080</v>
      </c>
      <c r="E35" s="470" t="s">
        <v>1080</v>
      </c>
      <c r="F35" s="470" t="s">
        <v>2096</v>
      </c>
      <c r="G35" s="470" t="s">
        <v>2115</v>
      </c>
      <c r="H35" s="470" t="s">
        <v>2109</v>
      </c>
      <c r="I35" s="638">
        <v>329.82</v>
      </c>
      <c r="J35" s="467">
        <v>1</v>
      </c>
      <c r="K35" s="468">
        <f>TBL_016_Communal[[#This Row],[Rate]]*TBL_016_Communal[[#This Row],[Multiplier]]</f>
        <v>329.82</v>
      </c>
    </row>
    <row r="36" spans="1:11" s="434" customFormat="1" ht="15" customHeight="1">
      <c r="A36" s="397" t="s">
        <v>2116</v>
      </c>
      <c r="B36" s="401" t="s">
        <v>1512</v>
      </c>
      <c r="C36" s="469" t="s">
        <v>2107</v>
      </c>
      <c r="D36" s="470" t="s">
        <v>2066</v>
      </c>
      <c r="E36" s="470" t="s">
        <v>1080</v>
      </c>
      <c r="F36" s="470" t="s">
        <v>2096</v>
      </c>
      <c r="G36" s="470" t="s">
        <v>2115</v>
      </c>
      <c r="H36" s="470" t="s">
        <v>2109</v>
      </c>
      <c r="I36" s="638">
        <v>329.82</v>
      </c>
      <c r="J36" s="467">
        <v>1</v>
      </c>
      <c r="K36" s="468">
        <f>TBL_016_Communal[[#This Row],[Rate]]*TBL_016_Communal[[#This Row],[Multiplier]]</f>
        <v>329.82</v>
      </c>
    </row>
    <row r="37" spans="1:11" s="434" customFormat="1" ht="15" customHeight="1">
      <c r="A37" s="399" t="s">
        <v>2117</v>
      </c>
      <c r="B37" s="367" t="s">
        <v>1512</v>
      </c>
      <c r="C37" s="469" t="s">
        <v>2107</v>
      </c>
      <c r="D37" s="470" t="s">
        <v>1080</v>
      </c>
      <c r="E37" s="470" t="s">
        <v>1080</v>
      </c>
      <c r="F37" s="470" t="s">
        <v>2101</v>
      </c>
      <c r="G37" s="470" t="s">
        <v>2118</v>
      </c>
      <c r="H37" s="470" t="s">
        <v>2119</v>
      </c>
      <c r="I37" s="638">
        <v>15.22</v>
      </c>
      <c r="J37" s="467">
        <v>1</v>
      </c>
      <c r="K37" s="468">
        <f>TBL_016_Communal[[#This Row],[Rate]]*TBL_016_Communal[[#This Row],[Multiplier]]</f>
        <v>15.22</v>
      </c>
    </row>
    <row r="38" spans="1:11" s="434" customFormat="1" ht="15" customHeight="1">
      <c r="A38" s="400" t="s">
        <v>2120</v>
      </c>
      <c r="B38" s="401" t="s">
        <v>1512</v>
      </c>
      <c r="C38" s="469" t="s">
        <v>2107</v>
      </c>
      <c r="D38" s="470" t="s">
        <v>2066</v>
      </c>
      <c r="E38" s="470" t="s">
        <v>1080</v>
      </c>
      <c r="F38" s="470" t="s">
        <v>2101</v>
      </c>
      <c r="G38" s="470" t="s">
        <v>2118</v>
      </c>
      <c r="H38" s="470" t="s">
        <v>2119</v>
      </c>
      <c r="I38" s="638">
        <v>25.37</v>
      </c>
      <c r="J38" s="467">
        <v>1</v>
      </c>
      <c r="K38" s="468">
        <f>TBL_016_Communal[[#This Row],[Rate]]*TBL_016_Communal[[#This Row],[Multiplier]]</f>
        <v>25.37</v>
      </c>
    </row>
    <row r="39" spans="1:11" s="434" customFormat="1" ht="15" customHeight="1">
      <c r="A39" s="399" t="s">
        <v>2121</v>
      </c>
      <c r="B39" s="367" t="s">
        <v>1512</v>
      </c>
      <c r="C39" s="469" t="s">
        <v>2122</v>
      </c>
      <c r="D39" s="470" t="s">
        <v>1080</v>
      </c>
      <c r="E39" s="470" t="s">
        <v>1080</v>
      </c>
      <c r="F39" s="470" t="s">
        <v>2063</v>
      </c>
      <c r="G39" s="470" t="s">
        <v>2123</v>
      </c>
      <c r="H39" s="470" t="s">
        <v>2109</v>
      </c>
      <c r="I39" s="638">
        <v>443.98</v>
      </c>
      <c r="J39" s="467">
        <v>1</v>
      </c>
      <c r="K39" s="468">
        <f>TBL_016_Communal[[#This Row],[Rate]]*TBL_016_Communal[[#This Row],[Multiplier]]</f>
        <v>443.98</v>
      </c>
    </row>
    <row r="40" spans="1:11" s="434" customFormat="1" ht="15" customHeight="1">
      <c r="A40" s="397" t="s">
        <v>2124</v>
      </c>
      <c r="B40" s="401" t="s">
        <v>1512</v>
      </c>
      <c r="C40" s="469" t="s">
        <v>2122</v>
      </c>
      <c r="D40" s="470" t="s">
        <v>2066</v>
      </c>
      <c r="E40" s="470" t="s">
        <v>1080</v>
      </c>
      <c r="F40" s="470" t="s">
        <v>2063</v>
      </c>
      <c r="G40" s="470" t="s">
        <v>2123</v>
      </c>
      <c r="H40" s="470" t="s">
        <v>2109</v>
      </c>
      <c r="I40" s="638">
        <v>443.98</v>
      </c>
      <c r="J40" s="467">
        <v>1</v>
      </c>
      <c r="K40" s="468">
        <f>TBL_016_Communal[[#This Row],[Rate]]*TBL_016_Communal[[#This Row],[Multiplier]]</f>
        <v>443.98</v>
      </c>
    </row>
    <row r="41" spans="1:11" s="434" customFormat="1" ht="15" customHeight="1">
      <c r="A41" s="399" t="s">
        <v>2125</v>
      </c>
      <c r="B41" s="367" t="s">
        <v>1512</v>
      </c>
      <c r="C41" s="469" t="s">
        <v>2122</v>
      </c>
      <c r="D41" s="470" t="s">
        <v>1080</v>
      </c>
      <c r="E41" s="470" t="s">
        <v>1080</v>
      </c>
      <c r="F41" s="470" t="s">
        <v>2091</v>
      </c>
      <c r="G41" s="470" t="s">
        <v>2126</v>
      </c>
      <c r="H41" s="470" t="s">
        <v>2109</v>
      </c>
      <c r="I41" s="638">
        <v>570.84</v>
      </c>
      <c r="J41" s="467">
        <v>1</v>
      </c>
      <c r="K41" s="468">
        <f>TBL_016_Communal[[#This Row],[Rate]]*TBL_016_Communal[[#This Row],[Multiplier]]</f>
        <v>570.84</v>
      </c>
    </row>
    <row r="42" spans="1:11" s="434" customFormat="1" ht="15" customHeight="1">
      <c r="A42" s="400" t="s">
        <v>2127</v>
      </c>
      <c r="B42" s="402" t="s">
        <v>1512</v>
      </c>
      <c r="C42" s="469" t="s">
        <v>2122</v>
      </c>
      <c r="D42" s="470" t="s">
        <v>2066</v>
      </c>
      <c r="E42" s="470" t="s">
        <v>1080</v>
      </c>
      <c r="F42" s="470" t="s">
        <v>2091</v>
      </c>
      <c r="G42" s="470" t="s">
        <v>2126</v>
      </c>
      <c r="H42" s="470" t="s">
        <v>2109</v>
      </c>
      <c r="I42" s="638">
        <v>570.84</v>
      </c>
      <c r="J42" s="467">
        <v>1</v>
      </c>
      <c r="K42" s="468">
        <f>TBL_016_Communal[[#This Row],[Rate]]*TBL_016_Communal[[#This Row],[Multiplier]]</f>
        <v>570.84</v>
      </c>
    </row>
    <row r="43" spans="1:11" s="434" customFormat="1" ht="15" customHeight="1">
      <c r="A43" s="399" t="s">
        <v>2128</v>
      </c>
      <c r="B43" s="366" t="s">
        <v>1512</v>
      </c>
      <c r="C43" s="469" t="s">
        <v>2122</v>
      </c>
      <c r="D43" s="470" t="s">
        <v>1080</v>
      </c>
      <c r="E43" s="470" t="s">
        <v>1080</v>
      </c>
      <c r="F43" s="470" t="s">
        <v>2096</v>
      </c>
      <c r="G43" s="470" t="s">
        <v>2129</v>
      </c>
      <c r="H43" s="470" t="s">
        <v>2109</v>
      </c>
      <c r="I43" s="638">
        <v>761.11</v>
      </c>
      <c r="J43" s="467">
        <v>1</v>
      </c>
      <c r="K43" s="468">
        <f>TBL_016_Communal[[#This Row],[Rate]]*TBL_016_Communal[[#This Row],[Multiplier]]</f>
        <v>761.11</v>
      </c>
    </row>
    <row r="44" spans="1:11" s="434" customFormat="1" ht="15" customHeight="1">
      <c r="A44" s="397" t="s">
        <v>2130</v>
      </c>
      <c r="B44" s="402" t="s">
        <v>1512</v>
      </c>
      <c r="C44" s="469" t="s">
        <v>2122</v>
      </c>
      <c r="D44" s="470" t="s">
        <v>2066</v>
      </c>
      <c r="E44" s="470" t="s">
        <v>1080</v>
      </c>
      <c r="F44" s="470" t="s">
        <v>2096</v>
      </c>
      <c r="G44" s="470" t="s">
        <v>2129</v>
      </c>
      <c r="H44" s="470" t="s">
        <v>2109</v>
      </c>
      <c r="I44" s="638">
        <v>761.11</v>
      </c>
      <c r="J44" s="467">
        <v>1</v>
      </c>
      <c r="K44" s="468">
        <f>TBL_016_Communal[[#This Row],[Rate]]*TBL_016_Communal[[#This Row],[Multiplier]]</f>
        <v>761.11</v>
      </c>
    </row>
    <row r="45" spans="1:11" s="434" customFormat="1" ht="15" customHeight="1">
      <c r="A45" s="399" t="s">
        <v>2131</v>
      </c>
      <c r="B45" s="366" t="s">
        <v>1512</v>
      </c>
      <c r="C45" s="469" t="s">
        <v>2132</v>
      </c>
      <c r="D45" s="470" t="s">
        <v>1080</v>
      </c>
      <c r="E45" s="470" t="s">
        <v>1080</v>
      </c>
      <c r="F45" s="470" t="s">
        <v>2063</v>
      </c>
      <c r="G45" s="470" t="s">
        <v>2133</v>
      </c>
      <c r="H45" s="470" t="s">
        <v>2109</v>
      </c>
      <c r="I45" s="638">
        <v>517.55999999999995</v>
      </c>
      <c r="J45" s="467">
        <v>1</v>
      </c>
      <c r="K45" s="468">
        <f>TBL_016_Communal[[#This Row],[Rate]]*TBL_016_Communal[[#This Row],[Multiplier]]</f>
        <v>517.55999999999995</v>
      </c>
    </row>
    <row r="46" spans="1:11" s="434" customFormat="1" ht="15" customHeight="1">
      <c r="A46" s="400" t="s">
        <v>2134</v>
      </c>
      <c r="B46" s="402" t="s">
        <v>1512</v>
      </c>
      <c r="C46" s="469" t="s">
        <v>2132</v>
      </c>
      <c r="D46" s="470" t="s">
        <v>2066</v>
      </c>
      <c r="E46" s="470" t="s">
        <v>1080</v>
      </c>
      <c r="F46" s="470" t="s">
        <v>2063</v>
      </c>
      <c r="G46" s="470" t="s">
        <v>2133</v>
      </c>
      <c r="H46" s="470" t="s">
        <v>2109</v>
      </c>
      <c r="I46" s="638">
        <v>862.6</v>
      </c>
      <c r="J46" s="467">
        <v>1</v>
      </c>
      <c r="K46" s="468">
        <f>TBL_016_Communal[[#This Row],[Rate]]*TBL_016_Communal[[#This Row],[Multiplier]]</f>
        <v>862.6</v>
      </c>
    </row>
    <row r="47" spans="1:11" s="434" customFormat="1" ht="15" customHeight="1">
      <c r="A47" s="399" t="s">
        <v>2135</v>
      </c>
      <c r="B47" s="366" t="s">
        <v>1512</v>
      </c>
      <c r="C47" s="469" t="s">
        <v>2132</v>
      </c>
      <c r="D47" s="470" t="s">
        <v>1080</v>
      </c>
      <c r="E47" s="470" t="s">
        <v>1080</v>
      </c>
      <c r="F47" s="470" t="s">
        <v>2091</v>
      </c>
      <c r="G47" s="470" t="s">
        <v>2136</v>
      </c>
      <c r="H47" s="470" t="s">
        <v>2109</v>
      </c>
      <c r="I47" s="638">
        <v>685</v>
      </c>
      <c r="J47" s="467">
        <v>1</v>
      </c>
      <c r="K47" s="468">
        <f>TBL_016_Communal[[#This Row],[Rate]]*TBL_016_Communal[[#This Row],[Multiplier]]</f>
        <v>685</v>
      </c>
    </row>
    <row r="48" spans="1:11" s="434" customFormat="1" ht="15" customHeight="1">
      <c r="A48" s="397" t="s">
        <v>2137</v>
      </c>
      <c r="B48" s="402" t="s">
        <v>1512</v>
      </c>
      <c r="C48" s="469" t="s">
        <v>2132</v>
      </c>
      <c r="D48" s="470" t="s">
        <v>2066</v>
      </c>
      <c r="E48" s="470" t="s">
        <v>1080</v>
      </c>
      <c r="F48" s="470" t="s">
        <v>2091</v>
      </c>
      <c r="G48" s="470" t="s">
        <v>2136</v>
      </c>
      <c r="H48" s="470" t="s">
        <v>2109</v>
      </c>
      <c r="I48" s="638">
        <v>1141.67</v>
      </c>
      <c r="J48" s="467">
        <v>1</v>
      </c>
      <c r="K48" s="468">
        <f>TBL_016_Communal[[#This Row],[Rate]]*TBL_016_Communal[[#This Row],[Multiplier]]</f>
        <v>1141.67</v>
      </c>
    </row>
    <row r="49" spans="1:11" s="434" customFormat="1" ht="15" customHeight="1">
      <c r="A49" s="399" t="s">
        <v>2138</v>
      </c>
      <c r="B49" s="366" t="s">
        <v>1512</v>
      </c>
      <c r="C49" s="469" t="s">
        <v>2132</v>
      </c>
      <c r="D49" s="470" t="s">
        <v>1080</v>
      </c>
      <c r="E49" s="470" t="s">
        <v>1080</v>
      </c>
      <c r="F49" s="470" t="s">
        <v>2096</v>
      </c>
      <c r="G49" s="470" t="s">
        <v>2139</v>
      </c>
      <c r="H49" s="470" t="s">
        <v>2109</v>
      </c>
      <c r="I49" s="638">
        <v>837.23</v>
      </c>
      <c r="J49" s="467">
        <v>1</v>
      </c>
      <c r="K49" s="468">
        <f>TBL_016_Communal[[#This Row],[Rate]]*TBL_016_Communal[[#This Row],[Multiplier]]</f>
        <v>837.23</v>
      </c>
    </row>
    <row r="50" spans="1:11" s="434" customFormat="1" ht="15" customHeight="1">
      <c r="A50" s="400" t="s">
        <v>2140</v>
      </c>
      <c r="B50" s="402" t="s">
        <v>1512</v>
      </c>
      <c r="C50" s="469" t="s">
        <v>2132</v>
      </c>
      <c r="D50" s="470" t="s">
        <v>2066</v>
      </c>
      <c r="E50" s="470" t="s">
        <v>1080</v>
      </c>
      <c r="F50" s="470" t="s">
        <v>2096</v>
      </c>
      <c r="G50" s="470" t="s">
        <v>2139</v>
      </c>
      <c r="H50" s="470" t="s">
        <v>2109</v>
      </c>
      <c r="I50" s="638">
        <v>1395.38</v>
      </c>
      <c r="J50" s="467">
        <v>1</v>
      </c>
      <c r="K50" s="468">
        <f>TBL_016_Communal[[#This Row],[Rate]]*TBL_016_Communal[[#This Row],[Multiplier]]</f>
        <v>1395.38</v>
      </c>
    </row>
    <row r="51" spans="1:11" s="434" customFormat="1" ht="15" customHeight="1">
      <c r="A51" s="399" t="s">
        <v>2141</v>
      </c>
      <c r="B51" s="366" t="s">
        <v>1512</v>
      </c>
      <c r="C51" s="469" t="s">
        <v>2132</v>
      </c>
      <c r="D51" s="470" t="s">
        <v>1080</v>
      </c>
      <c r="E51" s="470" t="s">
        <v>1080</v>
      </c>
      <c r="F51" s="470" t="s">
        <v>2101</v>
      </c>
      <c r="G51" s="470" t="s">
        <v>2142</v>
      </c>
      <c r="H51" s="470" t="s">
        <v>2119</v>
      </c>
      <c r="I51" s="638">
        <v>15.22</v>
      </c>
      <c r="J51" s="467">
        <v>1</v>
      </c>
      <c r="K51" s="468">
        <f>TBL_016_Communal[[#This Row],[Rate]]*TBL_016_Communal[[#This Row],[Multiplier]]</f>
        <v>15.22</v>
      </c>
    </row>
    <row r="52" spans="1:11" s="434" customFormat="1" ht="15" customHeight="1">
      <c r="A52" s="397" t="s">
        <v>2143</v>
      </c>
      <c r="B52" s="402" t="s">
        <v>1512</v>
      </c>
      <c r="C52" s="469" t="s">
        <v>2132</v>
      </c>
      <c r="D52" s="470" t="s">
        <v>2066</v>
      </c>
      <c r="E52" s="470" t="s">
        <v>1080</v>
      </c>
      <c r="F52" s="470" t="s">
        <v>2101</v>
      </c>
      <c r="G52" s="470" t="s">
        <v>2142</v>
      </c>
      <c r="H52" s="470" t="s">
        <v>2119</v>
      </c>
      <c r="I52" s="638">
        <v>25.37</v>
      </c>
      <c r="J52" s="467">
        <v>1</v>
      </c>
      <c r="K52" s="468">
        <f>TBL_016_Communal[[#This Row],[Rate]]*TBL_016_Communal[[#This Row],[Multiplier]]</f>
        <v>25.37</v>
      </c>
    </row>
    <row r="53" spans="1:11" s="434" customFormat="1" ht="15" customHeight="1">
      <c r="A53" s="399" t="s">
        <v>2144</v>
      </c>
      <c r="B53" s="469" t="s">
        <v>1512</v>
      </c>
      <c r="C53" s="469" t="s">
        <v>2145</v>
      </c>
      <c r="D53" s="470" t="s">
        <v>1080</v>
      </c>
      <c r="E53" s="470" t="s">
        <v>1080</v>
      </c>
      <c r="F53" s="470" t="s">
        <v>2063</v>
      </c>
      <c r="G53" s="470" t="s">
        <v>2133</v>
      </c>
      <c r="H53" s="470" t="s">
        <v>2109</v>
      </c>
      <c r="I53" s="638">
        <v>517.55999999999995</v>
      </c>
      <c r="J53" s="467">
        <v>1</v>
      </c>
      <c r="K53" s="468">
        <f>TBL_016_Communal[[#This Row],[Rate]]*TBL_016_Communal[[#This Row],[Multiplier]]</f>
        <v>517.55999999999995</v>
      </c>
    </row>
    <row r="54" spans="1:11" s="434" customFormat="1" ht="15" customHeight="1">
      <c r="A54" s="400" t="s">
        <v>2146</v>
      </c>
      <c r="B54" s="471" t="s">
        <v>1512</v>
      </c>
      <c r="C54" s="469" t="s">
        <v>2145</v>
      </c>
      <c r="D54" s="470" t="s">
        <v>2066</v>
      </c>
      <c r="E54" s="470" t="s">
        <v>1080</v>
      </c>
      <c r="F54" s="470" t="s">
        <v>2063</v>
      </c>
      <c r="G54" s="470" t="s">
        <v>2133</v>
      </c>
      <c r="H54" s="470" t="s">
        <v>2109</v>
      </c>
      <c r="I54" s="638">
        <v>862.6</v>
      </c>
      <c r="J54" s="467">
        <v>1</v>
      </c>
      <c r="K54" s="468">
        <f>TBL_016_Communal[[#This Row],[Rate]]*TBL_016_Communal[[#This Row],[Multiplier]]</f>
        <v>862.6</v>
      </c>
    </row>
    <row r="55" spans="1:11" s="434" customFormat="1" ht="15" customHeight="1">
      <c r="A55" s="399" t="s">
        <v>2147</v>
      </c>
      <c r="B55" s="469" t="s">
        <v>1512</v>
      </c>
      <c r="C55" s="469" t="s">
        <v>2145</v>
      </c>
      <c r="D55" s="470" t="s">
        <v>2066</v>
      </c>
      <c r="E55" s="470" t="s">
        <v>2066</v>
      </c>
      <c r="F55" s="470" t="s">
        <v>2063</v>
      </c>
      <c r="G55" s="470" t="s">
        <v>2133</v>
      </c>
      <c r="H55" s="470" t="s">
        <v>2109</v>
      </c>
      <c r="I55" s="638">
        <v>1207.6400000000001</v>
      </c>
      <c r="J55" s="467">
        <v>1</v>
      </c>
      <c r="K55" s="468">
        <f>TBL_016_Communal[[#This Row],[Rate]]*TBL_016_Communal[[#This Row],[Multiplier]]</f>
        <v>1207.6400000000001</v>
      </c>
    </row>
    <row r="56" spans="1:11" s="434" customFormat="1" ht="15" customHeight="1">
      <c r="A56" s="397" t="s">
        <v>2148</v>
      </c>
      <c r="B56" s="471" t="s">
        <v>1512</v>
      </c>
      <c r="C56" s="469" t="s">
        <v>2145</v>
      </c>
      <c r="D56" s="470" t="s">
        <v>1080</v>
      </c>
      <c r="E56" s="470" t="s">
        <v>1080</v>
      </c>
      <c r="F56" s="470" t="s">
        <v>2091</v>
      </c>
      <c r="G56" s="470" t="s">
        <v>2136</v>
      </c>
      <c r="H56" s="470" t="s">
        <v>2109</v>
      </c>
      <c r="I56" s="638">
        <v>685</v>
      </c>
      <c r="J56" s="467">
        <v>1</v>
      </c>
      <c r="K56" s="468">
        <f>TBL_016_Communal[[#This Row],[Rate]]*TBL_016_Communal[[#This Row],[Multiplier]]</f>
        <v>685</v>
      </c>
    </row>
    <row r="57" spans="1:11" s="434" customFormat="1" ht="15" customHeight="1">
      <c r="A57" s="399" t="s">
        <v>2149</v>
      </c>
      <c r="B57" s="469" t="s">
        <v>1512</v>
      </c>
      <c r="C57" s="469" t="s">
        <v>2145</v>
      </c>
      <c r="D57" s="470" t="s">
        <v>2066</v>
      </c>
      <c r="E57" s="470" t="s">
        <v>1080</v>
      </c>
      <c r="F57" s="470" t="s">
        <v>2091</v>
      </c>
      <c r="G57" s="470" t="s">
        <v>2136</v>
      </c>
      <c r="H57" s="470" t="s">
        <v>2109</v>
      </c>
      <c r="I57" s="638">
        <v>1141.67</v>
      </c>
      <c r="J57" s="467">
        <v>1</v>
      </c>
      <c r="K57" s="468">
        <f>TBL_016_Communal[[#This Row],[Rate]]*TBL_016_Communal[[#This Row],[Multiplier]]</f>
        <v>1141.67</v>
      </c>
    </row>
    <row r="58" spans="1:11" s="434" customFormat="1" ht="15" customHeight="1">
      <c r="A58" s="400" t="s">
        <v>2150</v>
      </c>
      <c r="B58" s="471" t="s">
        <v>1512</v>
      </c>
      <c r="C58" s="469" t="s">
        <v>2145</v>
      </c>
      <c r="D58" s="470" t="s">
        <v>2066</v>
      </c>
      <c r="E58" s="470" t="s">
        <v>2066</v>
      </c>
      <c r="F58" s="470" t="s">
        <v>2091</v>
      </c>
      <c r="G58" s="470" t="s">
        <v>2136</v>
      </c>
      <c r="H58" s="470" t="s">
        <v>2109</v>
      </c>
      <c r="I58" s="638">
        <v>1598.34</v>
      </c>
      <c r="J58" s="467">
        <v>1</v>
      </c>
      <c r="K58" s="468">
        <f>TBL_016_Communal[[#This Row],[Rate]]*TBL_016_Communal[[#This Row],[Multiplier]]</f>
        <v>1598.34</v>
      </c>
    </row>
    <row r="59" spans="1:11" s="434" customFormat="1" ht="15" customHeight="1">
      <c r="A59" s="399" t="s">
        <v>2151</v>
      </c>
      <c r="B59" s="469" t="s">
        <v>1512</v>
      </c>
      <c r="C59" s="469" t="s">
        <v>2145</v>
      </c>
      <c r="D59" s="470" t="s">
        <v>1080</v>
      </c>
      <c r="E59" s="470" t="s">
        <v>1080</v>
      </c>
      <c r="F59" s="470" t="s">
        <v>2096</v>
      </c>
      <c r="G59" s="470" t="s">
        <v>2139</v>
      </c>
      <c r="H59" s="470" t="s">
        <v>2109</v>
      </c>
      <c r="I59" s="638">
        <v>837.23</v>
      </c>
      <c r="J59" s="467">
        <v>1</v>
      </c>
      <c r="K59" s="468">
        <f>TBL_016_Communal[[#This Row],[Rate]]*TBL_016_Communal[[#This Row],[Multiplier]]</f>
        <v>837.23</v>
      </c>
    </row>
    <row r="60" spans="1:11" s="434" customFormat="1" ht="15" customHeight="1">
      <c r="A60" s="397" t="s">
        <v>2152</v>
      </c>
      <c r="B60" s="471" t="s">
        <v>1512</v>
      </c>
      <c r="C60" s="469" t="s">
        <v>2145</v>
      </c>
      <c r="D60" s="470" t="s">
        <v>2066</v>
      </c>
      <c r="E60" s="470" t="s">
        <v>1080</v>
      </c>
      <c r="F60" s="470" t="s">
        <v>2096</v>
      </c>
      <c r="G60" s="470" t="s">
        <v>2139</v>
      </c>
      <c r="H60" s="470" t="s">
        <v>2109</v>
      </c>
      <c r="I60" s="638">
        <v>1395.38</v>
      </c>
      <c r="J60" s="467">
        <v>1</v>
      </c>
      <c r="K60" s="468">
        <f>TBL_016_Communal[[#This Row],[Rate]]*TBL_016_Communal[[#This Row],[Multiplier]]</f>
        <v>1395.38</v>
      </c>
    </row>
    <row r="61" spans="1:11" s="434" customFormat="1" ht="15" customHeight="1">
      <c r="A61" s="399" t="s">
        <v>2153</v>
      </c>
      <c r="B61" s="469" t="s">
        <v>1512</v>
      </c>
      <c r="C61" s="469" t="s">
        <v>2145</v>
      </c>
      <c r="D61" s="470" t="s">
        <v>2066</v>
      </c>
      <c r="E61" s="470" t="s">
        <v>2066</v>
      </c>
      <c r="F61" s="470" t="s">
        <v>2096</v>
      </c>
      <c r="G61" s="470" t="s">
        <v>2139</v>
      </c>
      <c r="H61" s="470" t="s">
        <v>2109</v>
      </c>
      <c r="I61" s="638">
        <v>1953.53</v>
      </c>
      <c r="J61" s="467">
        <v>1</v>
      </c>
      <c r="K61" s="468">
        <f>TBL_016_Communal[[#This Row],[Rate]]*TBL_016_Communal[[#This Row],[Multiplier]]</f>
        <v>1953.53</v>
      </c>
    </row>
    <row r="62" spans="1:11" s="434" customFormat="1" ht="15" customHeight="1">
      <c r="A62" s="400" t="s">
        <v>2154</v>
      </c>
      <c r="B62" s="471" t="s">
        <v>1512</v>
      </c>
      <c r="C62" s="469" t="s">
        <v>2145</v>
      </c>
      <c r="D62" s="470" t="s">
        <v>1080</v>
      </c>
      <c r="E62" s="470" t="s">
        <v>1080</v>
      </c>
      <c r="F62" s="470" t="s">
        <v>2101</v>
      </c>
      <c r="G62" s="470" t="s">
        <v>2142</v>
      </c>
      <c r="H62" s="470" t="s">
        <v>2119</v>
      </c>
      <c r="I62" s="638">
        <v>15.22</v>
      </c>
      <c r="J62" s="467">
        <v>1</v>
      </c>
      <c r="K62" s="468">
        <f>TBL_016_Communal[[#This Row],[Rate]]*TBL_016_Communal[[#This Row],[Multiplier]]</f>
        <v>15.22</v>
      </c>
    </row>
    <row r="63" spans="1:11" s="434" customFormat="1" ht="15" customHeight="1">
      <c r="A63" s="399" t="s">
        <v>2155</v>
      </c>
      <c r="B63" s="469" t="s">
        <v>1512</v>
      </c>
      <c r="C63" s="469" t="s">
        <v>2145</v>
      </c>
      <c r="D63" s="470" t="s">
        <v>2066</v>
      </c>
      <c r="E63" s="470" t="s">
        <v>1080</v>
      </c>
      <c r="F63" s="470" t="s">
        <v>2101</v>
      </c>
      <c r="G63" s="470" t="s">
        <v>2142</v>
      </c>
      <c r="H63" s="470" t="s">
        <v>2119</v>
      </c>
      <c r="I63" s="638">
        <v>25.37</v>
      </c>
      <c r="J63" s="467">
        <v>1</v>
      </c>
      <c r="K63" s="468">
        <f>TBL_016_Communal[[#This Row],[Rate]]*TBL_016_Communal[[#This Row],[Multiplier]]</f>
        <v>25.37</v>
      </c>
    </row>
    <row r="64" spans="1:11" s="434" customFormat="1" ht="15" customHeight="1" thickBot="1">
      <c r="A64" s="403" t="s">
        <v>2156</v>
      </c>
      <c r="B64" s="472" t="s">
        <v>1512</v>
      </c>
      <c r="C64" s="473" t="s">
        <v>2145</v>
      </c>
      <c r="D64" s="474" t="s">
        <v>2066</v>
      </c>
      <c r="E64" s="474" t="s">
        <v>2066</v>
      </c>
      <c r="F64" s="474" t="s">
        <v>2101</v>
      </c>
      <c r="G64" s="474" t="s">
        <v>2142</v>
      </c>
      <c r="H64" s="474" t="s">
        <v>2119</v>
      </c>
      <c r="I64" s="639">
        <v>27.91</v>
      </c>
      <c r="J64" s="467">
        <v>1</v>
      </c>
      <c r="K64" s="468">
        <f>TBL_016_Communal[[#This Row],[Rate]]*TBL_016_Communal[[#This Row],[Multiplier]]</f>
        <v>27.91</v>
      </c>
    </row>
    <row r="65" spans="9:11" ht="14.5" thickBot="1"/>
    <row r="66" spans="9:11" ht="14.5" thickBot="1">
      <c r="I66" s="434"/>
      <c r="J66" s="444" t="s">
        <v>504</v>
      </c>
      <c r="K66" s="379">
        <f>SUM(K4:K65)</f>
        <v>73526.5</v>
      </c>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5"/>
  <sheetViews>
    <sheetView workbookViewId="0"/>
  </sheetViews>
  <sheetFormatPr defaultColWidth="10.26953125" defaultRowHeight="13.5"/>
  <cols>
    <col min="1" max="1" width="8.1796875" style="5" customWidth="1"/>
    <col min="2" max="2" width="61.1796875" style="5" customWidth="1"/>
    <col min="3" max="3" width="17.1796875" style="5" customWidth="1"/>
    <col min="4" max="4" width="23.26953125" style="5" customWidth="1"/>
    <col min="5" max="5" width="23.81640625" style="5" customWidth="1"/>
    <col min="6" max="6" width="10.26953125" style="6" customWidth="1"/>
    <col min="7" max="7" width="10.26953125" style="5" customWidth="1"/>
    <col min="8" max="16384" width="10.26953125" style="5"/>
  </cols>
  <sheetData>
    <row r="1" spans="1:6" s="1" customFormat="1" ht="17.5">
      <c r="A1" s="4"/>
      <c r="B1" s="42" t="s">
        <v>147</v>
      </c>
      <c r="F1" s="2"/>
    </row>
    <row r="3" spans="1:6" ht="27">
      <c r="B3" s="53" t="s">
        <v>84</v>
      </c>
      <c r="C3" s="54" t="s">
        <v>122</v>
      </c>
      <c r="D3" s="48" t="s">
        <v>123</v>
      </c>
      <c r="E3" s="55" t="s">
        <v>124</v>
      </c>
    </row>
    <row r="4" spans="1:6" ht="27">
      <c r="B4" s="37" t="s">
        <v>2376</v>
      </c>
      <c r="C4" s="496">
        <v>0.15</v>
      </c>
      <c r="D4" s="17">
        <v>1000000</v>
      </c>
      <c r="E4" s="56">
        <f>Table11[[#This Row],[Figure for evaluation purposes]]+Table11[[#This Row],[Figure for evaluation purposes]]*Table11[[#This Row],[Adjustment % (+ or -)]]</f>
        <v>1150000</v>
      </c>
    </row>
    <row r="5" spans="1:6">
      <c r="B5" s="37"/>
      <c r="C5" s="38"/>
      <c r="D5" s="17"/>
      <c r="E5" s="56">
        <f>E4</f>
        <v>1150000</v>
      </c>
    </row>
  </sheetData>
  <conditionalFormatting sqref="C4">
    <cfRule type="expression" dxfId="68" priority="4">
      <formula>INDIRECT("G"&amp;ROW())="Shade"</formula>
    </cfRule>
    <cfRule type="expression" dxfId="67" priority="5">
      <formula>INDIRECT("G"&amp;ROW())="Done"</formula>
    </cfRule>
    <cfRule type="expression" dxfId="66" priority="6">
      <formula>INDIRECT("G"&amp;ROW())="Add"</formula>
    </cfRule>
  </conditionalFormatting>
  <dataValidations count="1">
    <dataValidation type="decimal" operator="greaterThanOrEqual" allowBlank="1" showInputMessage="1" showErrorMessage="1" sqref="C4" xr:uid="{00000000-0002-0000-1800-000000000000}">
      <formula1>-1</formula1>
    </dataValidation>
  </dataValidations>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2AC6-B5FC-47BE-832F-3C954645AF29}">
  <dimension ref="A1:F11"/>
  <sheetViews>
    <sheetView workbookViewId="0"/>
  </sheetViews>
  <sheetFormatPr defaultRowHeight="14.5"/>
  <cols>
    <col min="2" max="2" width="52.6328125" customWidth="1"/>
    <col min="3" max="4" width="9.90625" customWidth="1"/>
    <col min="5" max="5" width="14.90625" customWidth="1"/>
  </cols>
  <sheetData>
    <row r="1" spans="1:6" ht="18">
      <c r="B1" s="85" t="s">
        <v>2379</v>
      </c>
    </row>
    <row r="3" spans="1:6" ht="32" customHeight="1">
      <c r="A3" s="5"/>
      <c r="B3" s="624" t="s">
        <v>84</v>
      </c>
      <c r="C3" s="625" t="s">
        <v>2381</v>
      </c>
      <c r="D3" s="624" t="s">
        <v>2</v>
      </c>
      <c r="E3" s="624" t="s">
        <v>3</v>
      </c>
      <c r="F3" s="5"/>
    </row>
    <row r="4" spans="1:6">
      <c r="A4" s="5"/>
      <c r="B4" s="576" t="s">
        <v>2380</v>
      </c>
      <c r="C4" s="427">
        <v>500</v>
      </c>
      <c r="D4" s="626">
        <v>89.25</v>
      </c>
      <c r="E4" s="626">
        <f>C4*D4</f>
        <v>44625</v>
      </c>
      <c r="F4" s="5"/>
    </row>
    <row r="5" spans="1:6">
      <c r="A5" s="5"/>
      <c r="B5" s="576"/>
      <c r="C5" s="576"/>
      <c r="D5" s="576"/>
      <c r="E5" s="576"/>
      <c r="F5" s="5"/>
    </row>
    <row r="6" spans="1:6">
      <c r="A6" s="5"/>
      <c r="B6" s="5"/>
      <c r="C6" s="5"/>
      <c r="D6" s="5"/>
      <c r="E6" s="5"/>
      <c r="F6" s="5"/>
    </row>
    <row r="7" spans="1:6">
      <c r="A7" s="5"/>
      <c r="B7" s="5"/>
      <c r="C7" s="5"/>
      <c r="D7" s="5"/>
      <c r="E7" s="5"/>
      <c r="F7" s="5"/>
    </row>
    <row r="8" spans="1:6">
      <c r="A8" s="5"/>
      <c r="B8" s="5"/>
      <c r="C8" s="5"/>
      <c r="D8" s="5"/>
      <c r="E8" s="5"/>
      <c r="F8" s="5"/>
    </row>
    <row r="9" spans="1:6">
      <c r="A9" s="5"/>
      <c r="B9" s="5"/>
      <c r="C9" s="5"/>
      <c r="D9" s="5"/>
      <c r="E9" s="5"/>
      <c r="F9" s="5"/>
    </row>
    <row r="10" spans="1:6">
      <c r="A10" s="5"/>
      <c r="B10" s="5"/>
      <c r="C10" s="5"/>
      <c r="D10" s="5"/>
      <c r="E10" s="5"/>
      <c r="F10" s="5"/>
    </row>
    <row r="11" spans="1:6">
      <c r="A11" s="5"/>
      <c r="B11" s="5"/>
      <c r="C11" s="5"/>
      <c r="D11" s="5"/>
      <c r="E11" s="5"/>
      <c r="F11" s="5"/>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24"/>
  <sheetViews>
    <sheetView workbookViewId="0">
      <pane xSplit="1" ySplit="11" topLeftCell="B12" activePane="bottomRight" state="frozen"/>
      <selection pane="topRight" activeCell="B1" sqref="B1"/>
      <selection pane="bottomLeft" activeCell="A12" sqref="A12"/>
      <selection pane="bottomRight" activeCell="A2" sqref="A1:A2"/>
    </sheetView>
  </sheetViews>
  <sheetFormatPr defaultColWidth="10.26953125" defaultRowHeight="12.5"/>
  <cols>
    <col min="1" max="1" width="7.81640625" style="86" customWidth="1"/>
    <col min="2" max="2" width="16.26953125" style="86" customWidth="1"/>
    <col min="3" max="3" width="65.26953125" style="86" customWidth="1"/>
    <col min="4" max="4" width="9.1796875" style="86" customWidth="1"/>
    <col min="5" max="5" width="11.7265625" style="86" customWidth="1"/>
    <col min="6" max="6" width="15.54296875" style="86" customWidth="1"/>
    <col min="7" max="7" width="20.26953125" style="86" bestFit="1" customWidth="1"/>
    <col min="8" max="8" width="11.7265625" style="86" customWidth="1"/>
    <col min="9" max="16384" width="10.26953125" style="86"/>
  </cols>
  <sheetData>
    <row r="1" spans="1:12" s="18" customFormat="1" ht="18">
      <c r="A1" s="84"/>
      <c r="B1" s="85" t="s">
        <v>209</v>
      </c>
    </row>
    <row r="3" spans="1:12">
      <c r="B3" s="670" t="s">
        <v>210</v>
      </c>
      <c r="C3" s="670"/>
      <c r="D3" s="670"/>
      <c r="E3" s="670"/>
      <c r="F3" s="670"/>
      <c r="G3" s="670"/>
      <c r="H3" s="671"/>
      <c r="I3" s="671"/>
      <c r="J3" s="671"/>
      <c r="K3" s="671"/>
      <c r="L3" s="671"/>
    </row>
    <row r="4" spans="1:12">
      <c r="B4" s="87"/>
      <c r="C4" s="87"/>
      <c r="D4" s="87"/>
      <c r="E4" s="87"/>
      <c r="F4" s="87"/>
      <c r="G4" s="87"/>
      <c r="H4" s="88"/>
      <c r="I4" s="88"/>
      <c r="J4" s="88"/>
      <c r="K4" s="88"/>
      <c r="L4" s="88"/>
    </row>
    <row r="5" spans="1:12" ht="27" customHeight="1">
      <c r="B5" s="670" t="s">
        <v>211</v>
      </c>
      <c r="C5" s="670"/>
      <c r="D5" s="670"/>
      <c r="E5" s="670"/>
      <c r="F5" s="670"/>
      <c r="G5" s="670"/>
      <c r="H5" s="88"/>
      <c r="I5" s="88"/>
      <c r="J5" s="88"/>
      <c r="K5" s="88"/>
      <c r="L5" s="88"/>
    </row>
    <row r="6" spans="1:12">
      <c r="B6" s="87"/>
      <c r="C6" s="87"/>
      <c r="D6" s="87"/>
      <c r="E6" s="87"/>
      <c r="F6" s="87"/>
      <c r="G6" s="87"/>
      <c r="H6" s="88"/>
      <c r="I6" s="88"/>
      <c r="J6" s="88"/>
      <c r="K6" s="88"/>
      <c r="L6" s="88"/>
    </row>
    <row r="7" spans="1:12" ht="39.75" customHeight="1">
      <c r="B7" s="672" t="s">
        <v>212</v>
      </c>
      <c r="C7" s="672"/>
      <c r="D7" s="672"/>
      <c r="E7" s="672"/>
      <c r="F7" s="672"/>
      <c r="G7" s="672"/>
      <c r="H7" s="88"/>
      <c r="I7" s="88"/>
      <c r="J7" s="88"/>
      <c r="K7" s="88"/>
      <c r="L7" s="88"/>
    </row>
    <row r="8" spans="1:12" ht="12.75" customHeight="1">
      <c r="B8" s="593"/>
      <c r="C8" s="593"/>
      <c r="D8" s="593"/>
      <c r="E8" s="593"/>
      <c r="F8" s="593"/>
      <c r="G8" s="593"/>
      <c r="H8" s="88"/>
      <c r="I8" s="88"/>
      <c r="J8" s="88"/>
      <c r="K8" s="88"/>
      <c r="L8" s="88"/>
    </row>
    <row r="9" spans="1:12" ht="12.75" customHeight="1">
      <c r="B9" s="672" t="s">
        <v>2356</v>
      </c>
      <c r="C9" s="672"/>
      <c r="D9" s="672"/>
      <c r="E9" s="672"/>
      <c r="F9" s="672"/>
      <c r="G9" s="672"/>
      <c r="H9" s="88"/>
      <c r="I9" s="88"/>
      <c r="J9" s="88"/>
      <c r="K9" s="88"/>
      <c r="L9" s="88"/>
    </row>
    <row r="10" spans="1:12" ht="13" thickBot="1">
      <c r="A10" s="670"/>
      <c r="B10" s="670"/>
      <c r="C10" s="670"/>
      <c r="D10" s="670"/>
      <c r="E10" s="670"/>
      <c r="F10" s="87"/>
      <c r="G10" s="87"/>
    </row>
    <row r="11" spans="1:12" ht="26.5" thickBot="1">
      <c r="B11" s="89" t="s">
        <v>213</v>
      </c>
      <c r="C11" s="89" t="s">
        <v>214</v>
      </c>
      <c r="D11" s="89" t="s">
        <v>215</v>
      </c>
      <c r="E11" s="90" t="s">
        <v>216</v>
      </c>
      <c r="F11" s="90" t="s">
        <v>217</v>
      </c>
      <c r="G11" s="89" t="s">
        <v>218</v>
      </c>
      <c r="H11" s="91"/>
    </row>
    <row r="12" spans="1:12" ht="38.5" thickBot="1">
      <c r="B12" s="92" t="s">
        <v>219</v>
      </c>
      <c r="C12" s="92" t="s">
        <v>220</v>
      </c>
      <c r="D12" s="93" t="s">
        <v>8</v>
      </c>
      <c r="E12" s="93">
        <v>50</v>
      </c>
      <c r="F12" s="497">
        <v>51.31</v>
      </c>
      <c r="G12" s="94">
        <f>F12*E12</f>
        <v>2565.5</v>
      </c>
      <c r="I12" s="95"/>
    </row>
    <row r="13" spans="1:12" ht="38.5" thickBot="1">
      <c r="B13" s="92" t="s">
        <v>221</v>
      </c>
      <c r="C13" s="92" t="s">
        <v>222</v>
      </c>
      <c r="D13" s="93" t="s">
        <v>8</v>
      </c>
      <c r="E13" s="93">
        <v>20</v>
      </c>
      <c r="F13" s="497">
        <v>115.62</v>
      </c>
      <c r="G13" s="94">
        <f t="shared" ref="G13:G22" si="0">F13*E13</f>
        <v>2312.4</v>
      </c>
      <c r="I13" s="95"/>
    </row>
    <row r="14" spans="1:12" ht="63.5" thickBot="1">
      <c r="B14" s="92" t="s">
        <v>223</v>
      </c>
      <c r="C14" s="96" t="s">
        <v>224</v>
      </c>
      <c r="D14" s="93" t="s">
        <v>4</v>
      </c>
      <c r="E14" s="93">
        <v>5</v>
      </c>
      <c r="F14" s="497">
        <v>2021.26</v>
      </c>
      <c r="G14" s="94">
        <f t="shared" si="0"/>
        <v>10106.299999999999</v>
      </c>
      <c r="H14" s="97"/>
      <c r="I14" s="98"/>
      <c r="J14" s="98"/>
      <c r="K14" s="98"/>
      <c r="L14" s="98"/>
    </row>
    <row r="15" spans="1:12" ht="39" thickBot="1">
      <c r="B15" s="92" t="s">
        <v>225</v>
      </c>
      <c r="C15" s="92" t="s">
        <v>2353</v>
      </c>
      <c r="D15" s="93" t="s">
        <v>4</v>
      </c>
      <c r="E15" s="93">
        <v>2</v>
      </c>
      <c r="F15" s="497">
        <v>996.7</v>
      </c>
      <c r="G15" s="94">
        <f t="shared" si="0"/>
        <v>1993.4</v>
      </c>
      <c r="I15" s="95"/>
    </row>
    <row r="16" spans="1:12" ht="38.5" thickBot="1">
      <c r="B16" s="92" t="s">
        <v>226</v>
      </c>
      <c r="C16" s="99" t="s">
        <v>2354</v>
      </c>
      <c r="D16" s="93" t="s">
        <v>4</v>
      </c>
      <c r="E16" s="93">
        <v>5</v>
      </c>
      <c r="F16" s="497">
        <v>362.44</v>
      </c>
      <c r="G16" s="94">
        <f t="shared" si="0"/>
        <v>1812.2</v>
      </c>
      <c r="I16" s="95"/>
    </row>
    <row r="17" spans="2:12" ht="13.5" thickBot="1">
      <c r="B17" s="92" t="s">
        <v>227</v>
      </c>
      <c r="C17" s="92" t="s">
        <v>228</v>
      </c>
      <c r="D17" s="93" t="s">
        <v>4</v>
      </c>
      <c r="E17" s="93">
        <v>1</v>
      </c>
      <c r="F17" s="497">
        <v>2446.44</v>
      </c>
      <c r="G17" s="94">
        <f t="shared" si="0"/>
        <v>2446.44</v>
      </c>
      <c r="I17" s="95"/>
    </row>
    <row r="18" spans="2:12" ht="13.5" thickBot="1">
      <c r="B18" s="92" t="s">
        <v>229</v>
      </c>
      <c r="C18" s="92" t="s">
        <v>230</v>
      </c>
      <c r="D18" s="93" t="s">
        <v>4</v>
      </c>
      <c r="E18" s="93">
        <v>1</v>
      </c>
      <c r="F18" s="497">
        <v>1283.6300000000001</v>
      </c>
      <c r="G18" s="94">
        <f t="shared" si="0"/>
        <v>1283.6300000000001</v>
      </c>
      <c r="I18" s="95"/>
    </row>
    <row r="19" spans="2:12" ht="13.5" thickBot="1">
      <c r="B19" s="92" t="s">
        <v>231</v>
      </c>
      <c r="C19" s="92" t="s">
        <v>232</v>
      </c>
      <c r="D19" s="93" t="s">
        <v>4</v>
      </c>
      <c r="E19" s="93">
        <v>1</v>
      </c>
      <c r="F19" s="497">
        <v>1283.6300000000001</v>
      </c>
      <c r="G19" s="94">
        <f t="shared" si="0"/>
        <v>1283.6300000000001</v>
      </c>
      <c r="I19" s="95"/>
    </row>
    <row r="20" spans="2:12" ht="13.5" thickBot="1">
      <c r="B20" s="92" t="s">
        <v>233</v>
      </c>
      <c r="C20" s="92" t="s">
        <v>234</v>
      </c>
      <c r="D20" s="93" t="s">
        <v>4</v>
      </c>
      <c r="E20" s="93">
        <v>1</v>
      </c>
      <c r="F20" s="497">
        <v>2446.44</v>
      </c>
      <c r="G20" s="94">
        <f t="shared" si="0"/>
        <v>2446.44</v>
      </c>
      <c r="I20" s="95"/>
    </row>
    <row r="21" spans="2:12" ht="38" thickBot="1">
      <c r="B21" s="92" t="s">
        <v>235</v>
      </c>
      <c r="C21" s="92" t="s">
        <v>236</v>
      </c>
      <c r="D21" s="93" t="s">
        <v>8</v>
      </c>
      <c r="E21" s="93">
        <v>1</v>
      </c>
      <c r="F21" s="497">
        <v>41.79</v>
      </c>
      <c r="G21" s="94">
        <f t="shared" si="0"/>
        <v>41.79</v>
      </c>
      <c r="I21" s="95"/>
    </row>
    <row r="22" spans="2:12" ht="38" thickBot="1">
      <c r="B22" s="92" t="s">
        <v>237</v>
      </c>
      <c r="C22" s="92" t="s">
        <v>238</v>
      </c>
      <c r="D22" s="93" t="s">
        <v>8</v>
      </c>
      <c r="E22" s="93">
        <v>1</v>
      </c>
      <c r="F22" s="497">
        <v>41.79</v>
      </c>
      <c r="G22" s="94">
        <f t="shared" si="0"/>
        <v>41.79</v>
      </c>
    </row>
    <row r="23" spans="2:12" ht="25.5" thickBot="1">
      <c r="B23" s="92" t="s">
        <v>239</v>
      </c>
      <c r="C23" s="92" t="s">
        <v>240</v>
      </c>
      <c r="D23" s="93" t="s">
        <v>241</v>
      </c>
      <c r="E23" s="93">
        <v>50</v>
      </c>
      <c r="F23" s="497">
        <v>4.9800000000000004</v>
      </c>
      <c r="G23" s="94">
        <f>F23*E23</f>
        <v>249.00000000000003</v>
      </c>
      <c r="H23" s="673"/>
      <c r="I23" s="674"/>
      <c r="J23" s="674"/>
      <c r="K23" s="674"/>
      <c r="L23" s="674"/>
    </row>
    <row r="24" spans="2:12" ht="13.5" thickBot="1">
      <c r="B24" s="100"/>
      <c r="C24" s="669" t="s">
        <v>242</v>
      </c>
      <c r="D24" s="669"/>
      <c r="E24" s="669"/>
      <c r="F24" s="669"/>
      <c r="G24" s="101">
        <f>SUM(G12:G23)</f>
        <v>26582.52</v>
      </c>
    </row>
  </sheetData>
  <protectedRanges>
    <protectedRange sqref="F12:F13 F15:F18" name="Range1_1"/>
    <protectedRange sqref="F19:F23" name="Range1_1_2"/>
    <protectedRange sqref="F14" name="Range1_1_1_1"/>
  </protectedRanges>
  <mergeCells count="8">
    <mergeCell ref="C24:F24"/>
    <mergeCell ref="B3:G3"/>
    <mergeCell ref="H3:L3"/>
    <mergeCell ref="B5:G5"/>
    <mergeCell ref="B7:G7"/>
    <mergeCell ref="A10:E10"/>
    <mergeCell ref="H23:L23"/>
    <mergeCell ref="B9:G9"/>
  </mergeCells>
  <conditionalFormatting sqref="C1:C2">
    <cfRule type="expression" dxfId="53" priority="16">
      <formula>INDIRECT("G"&amp;ROW())="Shade"</formula>
    </cfRule>
    <cfRule type="expression" dxfId="52" priority="17">
      <formula>INDIRECT("G"&amp;ROW())="Done"</formula>
    </cfRule>
    <cfRule type="expression" dxfId="51" priority="18">
      <formula>INDIRECT("G"&amp;ROW())="Add"</formula>
    </cfRule>
  </conditionalFormatting>
  <conditionalFormatting sqref="G16:G18">
    <cfRule type="expression" dxfId="50" priority="19">
      <formula>INDIRECT("I"&amp;ROW())="add"</formula>
    </cfRule>
  </conditionalFormatting>
  <conditionalFormatting sqref="C25:C1048576">
    <cfRule type="expression" dxfId="49" priority="25">
      <formula>INDIRECT("G"&amp;ROW())="Shade"</formula>
    </cfRule>
    <cfRule type="expression" dxfId="48" priority="26">
      <formula>INDIRECT("G"&amp;ROW())="Done"</formula>
    </cfRule>
    <cfRule type="expression" dxfId="47" priority="27">
      <formula>INDIRECT("G"&amp;ROW())="Add"</formula>
    </cfRule>
  </conditionalFormatting>
  <conditionalFormatting sqref="F12:F13 F15:F18">
    <cfRule type="expression" dxfId="46" priority="23">
      <formula>INDIRECT("I"&amp;ROW())="Done"</formula>
    </cfRule>
    <cfRule type="expression" dxfId="45" priority="24">
      <formula>INDIRECT("I"&amp;ROW())="Add"</formula>
    </cfRule>
  </conditionalFormatting>
  <conditionalFormatting sqref="G12:G13 G15:G18">
    <cfRule type="expression" dxfId="44" priority="21">
      <formula>INDIRECT("G"&amp;ROW())="Done"</formula>
    </cfRule>
    <cfRule type="expression" dxfId="43" priority="22">
      <formula>INDIRECT("G"&amp;ROW())="Add"</formula>
    </cfRule>
  </conditionalFormatting>
  <conditionalFormatting sqref="G12:G13 G15:G18">
    <cfRule type="expression" dxfId="42" priority="20">
      <formula>INDIRECT("I"&amp;ROW())="add"</formula>
    </cfRule>
  </conditionalFormatting>
  <conditionalFormatting sqref="G13">
    <cfRule type="expression" dxfId="41" priority="28">
      <formula>INDIRECT("I"&amp;ROW())="add"</formula>
    </cfRule>
  </conditionalFormatting>
  <conditionalFormatting sqref="G15">
    <cfRule type="expression" dxfId="40" priority="29">
      <formula>INDIRECT("I"&amp;ROW())="add"</formula>
    </cfRule>
  </conditionalFormatting>
  <conditionalFormatting sqref="G19:G23">
    <cfRule type="expression" dxfId="39" priority="10">
      <formula>INDIRECT("I"&amp;ROW())="add"</formula>
    </cfRule>
  </conditionalFormatting>
  <conditionalFormatting sqref="F19:F23">
    <cfRule type="expression" dxfId="38" priority="14">
      <formula>INDIRECT("I"&amp;ROW())="Done"</formula>
    </cfRule>
    <cfRule type="expression" dxfId="37" priority="15">
      <formula>INDIRECT("I"&amp;ROW())="Add"</formula>
    </cfRule>
  </conditionalFormatting>
  <conditionalFormatting sqref="G19:G23">
    <cfRule type="expression" dxfId="36" priority="12">
      <formula>INDIRECT("G"&amp;ROW())="Done"</formula>
    </cfRule>
    <cfRule type="expression" dxfId="35" priority="13">
      <formula>INDIRECT("G"&amp;ROW())="Add"</formula>
    </cfRule>
  </conditionalFormatting>
  <conditionalFormatting sqref="G19:G23">
    <cfRule type="expression" dxfId="34" priority="11">
      <formula>INDIRECT("I"&amp;ROW())="add"</formula>
    </cfRule>
  </conditionalFormatting>
  <conditionalFormatting sqref="C24">
    <cfRule type="expression" dxfId="33" priority="7">
      <formula>INDIRECT("G"&amp;ROW())="Shade"</formula>
    </cfRule>
    <cfRule type="expression" dxfId="32" priority="8">
      <formula>INDIRECT("G"&amp;ROW())="Done"</formula>
    </cfRule>
    <cfRule type="expression" dxfId="31" priority="9">
      <formula>INDIRECT("G"&amp;ROW())="Add"</formula>
    </cfRule>
  </conditionalFormatting>
  <conditionalFormatting sqref="F14">
    <cfRule type="expression" dxfId="30" priority="4">
      <formula>INDIRECT("I"&amp;ROW())="Done"</formula>
    </cfRule>
    <cfRule type="expression" dxfId="29" priority="5">
      <formula>INDIRECT("I"&amp;ROW())="Add"</formula>
    </cfRule>
  </conditionalFormatting>
  <conditionalFormatting sqref="G14">
    <cfRule type="expression" dxfId="28" priority="2">
      <formula>INDIRECT("G"&amp;ROW())="Done"</formula>
    </cfRule>
    <cfRule type="expression" dxfId="27" priority="3">
      <formula>INDIRECT("G"&amp;ROW())="Add"</formula>
    </cfRule>
  </conditionalFormatting>
  <conditionalFormatting sqref="G14">
    <cfRule type="expression" dxfId="26" priority="1">
      <formula>INDIRECT("I"&amp;ROW())="add"</formula>
    </cfRule>
  </conditionalFormatting>
  <conditionalFormatting sqref="G14">
    <cfRule type="expression" dxfId="25" priority="6">
      <formula>INDIRECT("I"&amp;ROW())="add"</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C7"/>
  <sheetViews>
    <sheetView workbookViewId="0"/>
  </sheetViews>
  <sheetFormatPr defaultRowHeight="14.5"/>
  <cols>
    <col min="1" max="1" width="4.7265625" customWidth="1"/>
    <col min="2" max="2" width="57" bestFit="1" customWidth="1"/>
    <col min="3" max="3" width="14.7265625" customWidth="1"/>
  </cols>
  <sheetData>
    <row r="1" spans="2:3" ht="17.5">
      <c r="B1" s="42" t="s">
        <v>165</v>
      </c>
    </row>
    <row r="2" spans="2:3">
      <c r="B2" s="64" t="s">
        <v>163</v>
      </c>
    </row>
    <row r="3" spans="2:3">
      <c r="B3" s="53" t="s">
        <v>84</v>
      </c>
      <c r="C3" s="54" t="s">
        <v>162</v>
      </c>
    </row>
    <row r="4" spans="2:3" ht="27">
      <c r="B4" s="37" t="s">
        <v>164</v>
      </c>
      <c r="C4" s="496">
        <v>0.1</v>
      </c>
    </row>
    <row r="6" spans="2:3">
      <c r="B6" s="53" t="s">
        <v>84</v>
      </c>
      <c r="C6" s="54" t="s">
        <v>162</v>
      </c>
    </row>
    <row r="7" spans="2:3" ht="40.5">
      <c r="B7" s="37" t="s">
        <v>243</v>
      </c>
      <c r="C7" s="496">
        <v>0.1</v>
      </c>
    </row>
  </sheetData>
  <conditionalFormatting sqref="C4 C7">
    <cfRule type="expression" dxfId="24" priority="10">
      <formula>INDIRECT("G"&amp;ROW())="Shade"</formula>
    </cfRule>
    <cfRule type="expression" dxfId="23" priority="11">
      <formula>INDIRECT("G"&amp;ROW())="Done"</formula>
    </cfRule>
    <cfRule type="expression" dxfId="22" priority="12">
      <formula>INDIRECT("G"&amp;ROW())="Add"</formula>
    </cfRule>
  </conditionalFormatting>
  <conditionalFormatting sqref="C4">
    <cfRule type="expression" dxfId="21" priority="7">
      <formula>INDIRECT("G"&amp;ROW())="Shade"</formula>
    </cfRule>
    <cfRule type="expression" dxfId="20" priority="8">
      <formula>INDIRECT("G"&amp;ROW())="Done"</formula>
    </cfRule>
    <cfRule type="expression" dxfId="19" priority="9">
      <formula>INDIRECT("G"&amp;ROW())="Add"</formula>
    </cfRule>
  </conditionalFormatting>
  <dataValidations count="1">
    <dataValidation type="decimal" operator="greaterThanOrEqual" allowBlank="1" showInputMessage="1" showErrorMessage="1" sqref="C4 C7" xr:uid="{00000000-0002-0000-1A00-000000000000}">
      <formula1>-1</formula1>
    </dataValidation>
  </dataValidations>
  <pageMargins left="0.7" right="0.7" top="0.75" bottom="0.75" header="0.3" footer="0.3"/>
  <pageSetup paperSize="9" orientation="portrait" verticalDpi="0" r:id="rId1"/>
  <tableParts count="2">
    <tablePart r:id="rId2"/>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D11"/>
  <sheetViews>
    <sheetView workbookViewId="0"/>
  </sheetViews>
  <sheetFormatPr defaultRowHeight="14.5"/>
  <cols>
    <col min="2" max="2" width="41.81640625" customWidth="1"/>
  </cols>
  <sheetData>
    <row r="1" spans="2:4" ht="17.5">
      <c r="B1" s="42" t="s">
        <v>172</v>
      </c>
      <c r="C1" s="42"/>
      <c r="D1" s="42"/>
    </row>
    <row r="2" spans="2:4">
      <c r="B2" s="64" t="s">
        <v>163</v>
      </c>
      <c r="C2" s="64"/>
      <c r="D2" s="64"/>
    </row>
    <row r="3" spans="2:4">
      <c r="B3" s="64"/>
      <c r="C3" s="64"/>
      <c r="D3" s="64"/>
    </row>
    <row r="4" spans="2:4">
      <c r="B4" s="65" t="s">
        <v>84</v>
      </c>
      <c r="C4" s="65" t="s">
        <v>173</v>
      </c>
      <c r="D4" s="65" t="s">
        <v>174</v>
      </c>
    </row>
    <row r="5" spans="2:4" ht="25">
      <c r="B5" s="66" t="s">
        <v>175</v>
      </c>
      <c r="C5" s="67" t="s">
        <v>176</v>
      </c>
      <c r="D5" s="495">
        <v>0.115</v>
      </c>
    </row>
    <row r="6" spans="2:4" ht="25">
      <c r="B6" s="66" t="s">
        <v>177</v>
      </c>
      <c r="C6" s="67" t="s">
        <v>176</v>
      </c>
      <c r="D6" s="495">
        <v>0.06</v>
      </c>
    </row>
    <row r="7" spans="2:4" ht="25">
      <c r="B7" s="66" t="s">
        <v>178</v>
      </c>
      <c r="C7" s="67" t="s">
        <v>176</v>
      </c>
      <c r="D7" s="495">
        <v>0.04</v>
      </c>
    </row>
    <row r="10" spans="2:4">
      <c r="B10" s="65" t="s">
        <v>84</v>
      </c>
      <c r="C10" s="65"/>
      <c r="D10" s="65"/>
    </row>
    <row r="11" spans="2:4" ht="62.5">
      <c r="B11" s="66" t="s">
        <v>2377</v>
      </c>
      <c r="C11" s="675" t="s">
        <v>2382</v>
      </c>
      <c r="D11" s="676"/>
    </row>
  </sheetData>
  <protectedRanges>
    <protectedRange sqref="D5:D7" name="Data"/>
    <protectedRange sqref="D11" name="Data_1"/>
  </protectedRanges>
  <mergeCells count="1">
    <mergeCell ref="C11:D11"/>
  </mergeCells>
  <conditionalFormatting sqref="D5:D7">
    <cfRule type="expression" dxfId="2" priority="4">
      <formula>INDIRECT("i"&amp;ROW())="Shade"</formula>
    </cfRule>
    <cfRule type="expression" dxfId="1" priority="5">
      <formula>INDIRECT("i"&amp;ROW())="Done"</formula>
    </cfRule>
    <cfRule type="expression" dxfId="0" priority="6">
      <formula>INDIRECT("i"&amp;ROW())="Add"</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65"/>
  <sheetViews>
    <sheetView workbookViewId="0">
      <pane xSplit="1" ySplit="8" topLeftCell="B9" activePane="bottomRight" state="frozen"/>
      <selection activeCell="B12" sqref="B12"/>
      <selection pane="topRight" activeCell="B12" sqref="B12"/>
      <selection pane="bottomLeft" activeCell="B12" sqref="B12"/>
      <selection pane="bottomRight"/>
    </sheetView>
  </sheetViews>
  <sheetFormatPr defaultColWidth="10.26953125" defaultRowHeight="14.5"/>
  <cols>
    <col min="1" max="1" width="5.54296875" customWidth="1"/>
    <col min="2" max="2" width="52.1796875" customWidth="1"/>
    <col min="3" max="3" width="15.26953125" customWidth="1"/>
    <col min="4" max="4" width="16.81640625" customWidth="1"/>
    <col min="5" max="8" width="13.81640625" style="68" customWidth="1"/>
    <col min="9" max="9" width="16" style="68" customWidth="1"/>
  </cols>
  <sheetData>
    <row r="1" spans="2:9" ht="17.5">
      <c r="B1" s="42" t="s">
        <v>193</v>
      </c>
    </row>
    <row r="2" spans="2:9" ht="17.5">
      <c r="B2" s="42"/>
    </row>
    <row r="3" spans="2:9">
      <c r="B3" s="74" t="s">
        <v>181</v>
      </c>
    </row>
    <row r="4" spans="2:9">
      <c r="B4" s="74" t="s">
        <v>182</v>
      </c>
    </row>
    <row r="5" spans="2:9">
      <c r="B5" s="74"/>
    </row>
    <row r="6" spans="2:9">
      <c r="B6" s="74" t="s">
        <v>2209</v>
      </c>
    </row>
    <row r="7" spans="2:9" ht="15" thickBot="1">
      <c r="B7" s="74"/>
    </row>
    <row r="8" spans="2:9" s="71" customFormat="1" ht="27">
      <c r="B8" s="43" t="s">
        <v>180</v>
      </c>
      <c r="C8" s="43" t="s">
        <v>202</v>
      </c>
      <c r="D8" s="43" t="s">
        <v>194</v>
      </c>
      <c r="E8" s="43" t="s">
        <v>195</v>
      </c>
      <c r="F8" s="43" t="s">
        <v>196</v>
      </c>
      <c r="G8" s="43" t="s">
        <v>197</v>
      </c>
      <c r="H8" s="43" t="s">
        <v>198</v>
      </c>
      <c r="I8" s="43" t="s">
        <v>3</v>
      </c>
    </row>
    <row r="9" spans="2:9" s="71" customFormat="1">
      <c r="B9" s="81" t="s">
        <v>2210</v>
      </c>
      <c r="C9" s="75">
        <v>25</v>
      </c>
      <c r="D9" s="555">
        <v>7728.21</v>
      </c>
      <c r="E9" s="555">
        <v>7728.21</v>
      </c>
      <c r="F9" s="555">
        <v>7728.21</v>
      </c>
      <c r="G9" s="555">
        <v>7728.21</v>
      </c>
      <c r="H9" s="555">
        <v>7728.21</v>
      </c>
      <c r="I9"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966026.25</v>
      </c>
    </row>
    <row r="10" spans="2:9" s="71" customFormat="1">
      <c r="B10" s="81" t="s">
        <v>2211</v>
      </c>
      <c r="C10" s="76">
        <v>15</v>
      </c>
      <c r="D10" s="553">
        <v>8910.23</v>
      </c>
      <c r="E10" s="553">
        <v>8910.23</v>
      </c>
      <c r="F10" s="553">
        <v>8910.23</v>
      </c>
      <c r="G10" s="553">
        <v>8910.23</v>
      </c>
      <c r="H10" s="553">
        <v>8910.23</v>
      </c>
      <c r="I10"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668267.24999999988</v>
      </c>
    </row>
    <row r="11" spans="2:9" s="71" customFormat="1">
      <c r="B11" s="81" t="s">
        <v>2212</v>
      </c>
      <c r="C11" s="76">
        <v>15</v>
      </c>
      <c r="D11" s="553">
        <v>10092.06</v>
      </c>
      <c r="E11" s="553">
        <v>10092.06</v>
      </c>
      <c r="F11" s="553">
        <v>10092.06</v>
      </c>
      <c r="G11" s="553">
        <v>10092.06</v>
      </c>
      <c r="H11" s="553">
        <v>10092.06</v>
      </c>
      <c r="I11"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756904.5</v>
      </c>
    </row>
    <row r="12" spans="2:9" s="71" customFormat="1">
      <c r="B12" s="81" t="s">
        <v>2213</v>
      </c>
      <c r="C12" s="76">
        <v>5</v>
      </c>
      <c r="D12" s="553">
        <v>11274.28</v>
      </c>
      <c r="E12" s="553">
        <v>11274.28</v>
      </c>
      <c r="F12" s="553">
        <v>11274.28</v>
      </c>
      <c r="G12" s="553">
        <v>11274.28</v>
      </c>
      <c r="H12" s="553">
        <v>11274.28</v>
      </c>
      <c r="I12"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281857</v>
      </c>
    </row>
    <row r="13" spans="2:9" s="71" customFormat="1">
      <c r="B13" s="81" t="s">
        <v>2214</v>
      </c>
      <c r="C13" s="75">
        <v>25</v>
      </c>
      <c r="D13" s="553">
        <v>11865.29</v>
      </c>
      <c r="E13" s="553">
        <v>11865.29</v>
      </c>
      <c r="F13" s="553">
        <v>11865.29</v>
      </c>
      <c r="G13" s="553">
        <v>11865.29</v>
      </c>
      <c r="H13" s="553">
        <v>11865.29</v>
      </c>
      <c r="I13"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1483161.25</v>
      </c>
    </row>
    <row r="14" spans="2:9" s="71" customFormat="1">
      <c r="B14" s="81" t="s">
        <v>2215</v>
      </c>
      <c r="C14" s="76">
        <v>15</v>
      </c>
      <c r="D14" s="553">
        <v>13638.32</v>
      </c>
      <c r="E14" s="553">
        <v>13638.32</v>
      </c>
      <c r="F14" s="553">
        <v>13638.32</v>
      </c>
      <c r="G14" s="553">
        <v>13638.32</v>
      </c>
      <c r="H14" s="553">
        <v>13638.32</v>
      </c>
      <c r="I14"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1022874</v>
      </c>
    </row>
    <row r="15" spans="2:9" s="71" customFormat="1">
      <c r="B15" s="81" t="s">
        <v>2216</v>
      </c>
      <c r="C15" s="76">
        <v>15</v>
      </c>
      <c r="D15" s="553">
        <v>15411.35</v>
      </c>
      <c r="E15" s="553">
        <v>15411.35</v>
      </c>
      <c r="F15" s="553">
        <v>15411.35</v>
      </c>
      <c r="G15" s="553">
        <v>15411.35</v>
      </c>
      <c r="H15" s="553">
        <v>15411.35</v>
      </c>
      <c r="I15"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1155851.25</v>
      </c>
    </row>
    <row r="16" spans="2:9" s="71" customFormat="1">
      <c r="B16" s="81" t="s">
        <v>2217</v>
      </c>
      <c r="C16" s="76">
        <v>5</v>
      </c>
      <c r="D16" s="553">
        <v>17183.8</v>
      </c>
      <c r="E16" s="553">
        <v>17183.8</v>
      </c>
      <c r="F16" s="553">
        <v>17183.8</v>
      </c>
      <c r="G16" s="553">
        <v>17183.8</v>
      </c>
      <c r="H16" s="553">
        <v>17183.8</v>
      </c>
      <c r="I16"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429595</v>
      </c>
    </row>
    <row r="17" spans="2:9" s="71" customFormat="1">
      <c r="B17" s="81" t="s">
        <v>2218</v>
      </c>
      <c r="C17" s="75">
        <v>25</v>
      </c>
      <c r="D17" s="553">
        <v>16002.37</v>
      </c>
      <c r="E17" s="553">
        <v>16002.37</v>
      </c>
      <c r="F17" s="553">
        <v>16002.37</v>
      </c>
      <c r="G17" s="553">
        <v>16002.37</v>
      </c>
      <c r="H17" s="553">
        <v>16002.37</v>
      </c>
      <c r="I17"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2000296.25</v>
      </c>
    </row>
    <row r="18" spans="2:9" s="71" customFormat="1">
      <c r="B18" s="81" t="s">
        <v>2219</v>
      </c>
      <c r="C18" s="76">
        <v>15</v>
      </c>
      <c r="D18" s="553">
        <v>18366.41</v>
      </c>
      <c r="E18" s="553">
        <v>18366.41</v>
      </c>
      <c r="F18" s="553">
        <v>18366.41</v>
      </c>
      <c r="G18" s="553">
        <v>18366.41</v>
      </c>
      <c r="H18" s="553">
        <v>18366.41</v>
      </c>
      <c r="I18"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1377480.75</v>
      </c>
    </row>
    <row r="19" spans="2:9" s="71" customFormat="1">
      <c r="B19" s="81" t="s">
        <v>2220</v>
      </c>
      <c r="C19" s="76">
        <v>15</v>
      </c>
      <c r="D19" s="553">
        <v>20730.46</v>
      </c>
      <c r="E19" s="553">
        <v>20730.46</v>
      </c>
      <c r="F19" s="553">
        <v>20730.46</v>
      </c>
      <c r="G19" s="553">
        <v>20730.46</v>
      </c>
      <c r="H19" s="553">
        <v>20730.46</v>
      </c>
      <c r="I19"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1554784.4999999998</v>
      </c>
    </row>
    <row r="20" spans="2:9" s="71" customFormat="1">
      <c r="B20" s="81" t="s">
        <v>2221</v>
      </c>
      <c r="C20" s="76">
        <v>5</v>
      </c>
      <c r="D20" s="556">
        <v>23094.5</v>
      </c>
      <c r="E20" s="556">
        <v>23094.5</v>
      </c>
      <c r="F20" s="556">
        <v>23094.5</v>
      </c>
      <c r="G20" s="556">
        <v>23094.5</v>
      </c>
      <c r="H20" s="556">
        <v>23094.5</v>
      </c>
      <c r="I20"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577362.5</v>
      </c>
    </row>
    <row r="21" spans="2:9" s="71" customFormat="1">
      <c r="B21" s="81" t="s">
        <v>2222</v>
      </c>
      <c r="C21" s="76">
        <v>15</v>
      </c>
      <c r="D21" s="556">
        <v>7728.21</v>
      </c>
      <c r="E21" s="556">
        <v>7728.21</v>
      </c>
      <c r="F21" s="556">
        <v>7728.21</v>
      </c>
      <c r="G21" s="556">
        <v>7728.21</v>
      </c>
      <c r="H21" s="556">
        <v>7728.21</v>
      </c>
      <c r="I21"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579615.75</v>
      </c>
    </row>
    <row r="22" spans="2:9" s="71" customFormat="1">
      <c r="B22" s="81" t="s">
        <v>2223</v>
      </c>
      <c r="C22" s="76">
        <v>5</v>
      </c>
      <c r="D22" s="556">
        <v>8910.23</v>
      </c>
      <c r="E22" s="556">
        <v>8910.23</v>
      </c>
      <c r="F22" s="556">
        <v>8910.23</v>
      </c>
      <c r="G22" s="556">
        <v>8910.23</v>
      </c>
      <c r="H22" s="556">
        <v>8910.23</v>
      </c>
      <c r="I22"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222755.74999999997</v>
      </c>
    </row>
    <row r="23" spans="2:9" s="71" customFormat="1">
      <c r="B23" s="81" t="s">
        <v>2224</v>
      </c>
      <c r="C23" s="76">
        <v>10</v>
      </c>
      <c r="D23" s="556">
        <v>5364.16</v>
      </c>
      <c r="E23" s="556">
        <v>5364.16</v>
      </c>
      <c r="F23" s="556">
        <v>5364.16</v>
      </c>
      <c r="G23" s="556">
        <v>5364.16</v>
      </c>
      <c r="H23" s="556">
        <v>5364.16</v>
      </c>
      <c r="I23"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268208</v>
      </c>
    </row>
    <row r="24" spans="2:9" s="71" customFormat="1">
      <c r="B24" s="81" t="s">
        <v>2225</v>
      </c>
      <c r="C24" s="76">
        <v>10</v>
      </c>
      <c r="D24" s="556">
        <v>5955.18</v>
      </c>
      <c r="E24" s="556">
        <v>5955.18</v>
      </c>
      <c r="F24" s="556">
        <v>5955.18</v>
      </c>
      <c r="G24" s="556">
        <v>5955.18</v>
      </c>
      <c r="H24" s="556">
        <v>5955.18</v>
      </c>
      <c r="I24"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297759</v>
      </c>
    </row>
    <row r="25" spans="2:9" s="71" customFormat="1">
      <c r="B25" s="81" t="s">
        <v>2226</v>
      </c>
      <c r="C25" s="76">
        <v>25</v>
      </c>
      <c r="D25" s="556">
        <v>6546.19</v>
      </c>
      <c r="E25" s="556">
        <v>6546.19</v>
      </c>
      <c r="F25" s="556">
        <v>6546.19</v>
      </c>
      <c r="G25" s="556">
        <v>6546.19</v>
      </c>
      <c r="H25" s="556">
        <v>6546.19</v>
      </c>
      <c r="I25"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818273.75</v>
      </c>
    </row>
    <row r="26" spans="2:9" s="71" customFormat="1">
      <c r="B26" s="81" t="s">
        <v>2227</v>
      </c>
      <c r="C26" s="76">
        <v>25</v>
      </c>
      <c r="D26" s="556">
        <v>7728.21</v>
      </c>
      <c r="E26" s="556">
        <v>7728.21</v>
      </c>
      <c r="F26" s="556">
        <v>7728.21</v>
      </c>
      <c r="G26" s="556">
        <v>7728.21</v>
      </c>
      <c r="H26" s="556">
        <v>7728.21</v>
      </c>
      <c r="I26"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966026.25</v>
      </c>
    </row>
    <row r="27" spans="2:9" s="71" customFormat="1">
      <c r="B27" s="81" t="s">
        <v>2228</v>
      </c>
      <c r="C27" s="76">
        <v>20</v>
      </c>
      <c r="D27" s="556">
        <v>8319.2199999999993</v>
      </c>
      <c r="E27" s="556">
        <v>8319.2199999999993</v>
      </c>
      <c r="F27" s="556">
        <v>8319.2199999999993</v>
      </c>
      <c r="G27" s="556">
        <v>8319.2199999999993</v>
      </c>
      <c r="H27" s="556">
        <v>8319.2199999999993</v>
      </c>
      <c r="I27"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831922</v>
      </c>
    </row>
    <row r="28" spans="2:9" s="71" customFormat="1">
      <c r="B28" s="81" t="s">
        <v>2229</v>
      </c>
      <c r="C28" s="76">
        <v>20</v>
      </c>
      <c r="D28" s="556">
        <v>9501.24</v>
      </c>
      <c r="E28" s="556">
        <v>9501.24</v>
      </c>
      <c r="F28" s="556">
        <v>9501.24</v>
      </c>
      <c r="G28" s="556">
        <v>9501.24</v>
      </c>
      <c r="H28" s="556">
        <v>9501.24</v>
      </c>
      <c r="I28" s="72">
        <f>SUM(TBL_EWI[[#This Row],[Quantity for Each Banding]]*TBL_EWI[[#This Row],[Single property]])+(TBL_EWI[[#This Row],[Quantity for Each Banding]]*TBL_EWI[[#This Row],[2-10 properties]])+(TBL_EWI[[#This Row],[Quantity for Each Banding]]*TBL_EWI[[#This Row],[11-25 properties]])+(TBL_EWI[[#This Row],[Quantity for Each Banding]]*TBL_EWI[[#This Row],[26-50 properties]])+(TBL_EWI[[#This Row],[Quantity for Each Banding]]*TBL_EWI[[#This Row],[51+ properties]])</f>
        <v>950124</v>
      </c>
    </row>
    <row r="29" spans="2:9" s="71" customFormat="1" ht="15" thickBot="1">
      <c r="B29" s="81"/>
      <c r="C29" s="412"/>
      <c r="D29" s="414"/>
      <c r="E29" s="415"/>
      <c r="F29" s="415"/>
      <c r="G29" s="415"/>
      <c r="H29" s="415"/>
      <c r="I29" s="413"/>
    </row>
    <row r="30" spans="2:9" s="71" customFormat="1">
      <c r="B30" s="50" t="s">
        <v>180</v>
      </c>
      <c r="C30" s="50" t="s">
        <v>2196</v>
      </c>
      <c r="D30" s="50" t="s">
        <v>2</v>
      </c>
      <c r="E30" s="50"/>
      <c r="F30" s="50"/>
      <c r="G30" s="50"/>
      <c r="H30" s="50"/>
      <c r="I30" s="50" t="s">
        <v>3</v>
      </c>
    </row>
    <row r="31" spans="2:9" s="71" customFormat="1">
      <c r="B31" s="81" t="s">
        <v>2195</v>
      </c>
      <c r="C31" s="412">
        <v>1000</v>
      </c>
      <c r="D31" s="553">
        <v>223.5</v>
      </c>
      <c r="E31" s="82"/>
      <c r="F31" s="82"/>
      <c r="G31" s="82"/>
      <c r="H31" s="82"/>
      <c r="I31" s="413">
        <f>TBL_EWI[[#This Row],[Single property]]*TBL_EWI[[#This Row],[Quantity for Each Banding]]</f>
        <v>223500</v>
      </c>
    </row>
    <row r="32" spans="2:9" s="71" customFormat="1">
      <c r="B32" s="81" t="s">
        <v>204</v>
      </c>
      <c r="C32" s="76">
        <v>30</v>
      </c>
      <c r="D32" s="553">
        <v>215.29</v>
      </c>
      <c r="E32" s="82"/>
      <c r="F32" s="82"/>
      <c r="G32" s="82"/>
      <c r="H32" s="82"/>
      <c r="I32" s="413">
        <f>TBL_EWI[[#This Row],[Single property]]*TBL_EWI[[#This Row],[Quantity for Each Banding]]</f>
        <v>6458.7</v>
      </c>
    </row>
    <row r="33" spans="2:9" s="71" customFormat="1">
      <c r="B33" s="81" t="s">
        <v>205</v>
      </c>
      <c r="C33" s="76">
        <v>30</v>
      </c>
      <c r="D33" s="553">
        <v>117.43</v>
      </c>
      <c r="E33" s="82"/>
      <c r="F33" s="82"/>
      <c r="G33" s="82"/>
      <c r="H33" s="82"/>
      <c r="I33" s="413">
        <f>TBL_EWI[[#This Row],[Single property]]*TBL_EWI[[#This Row],[Quantity for Each Banding]]</f>
        <v>3522.9</v>
      </c>
    </row>
    <row r="34" spans="2:9" s="71" customFormat="1">
      <c r="B34" s="81" t="s">
        <v>206</v>
      </c>
      <c r="C34" s="77">
        <v>30</v>
      </c>
      <c r="D34" s="554">
        <v>215.29</v>
      </c>
      <c r="E34" s="83"/>
      <c r="F34" s="83"/>
      <c r="G34" s="83"/>
      <c r="H34" s="83"/>
      <c r="I34" s="413">
        <f>TBL_EWI[[#This Row],[Single property]]*TBL_EWI[[#This Row],[Quantity for Each Banding]]</f>
        <v>6458.7</v>
      </c>
    </row>
    <row r="35" spans="2:9" ht="15" thickBot="1">
      <c r="B35" s="70"/>
      <c r="C35" s="70"/>
      <c r="D35" s="70"/>
      <c r="E35" s="69"/>
      <c r="F35" s="69"/>
      <c r="G35" s="69"/>
      <c r="H35" s="69"/>
      <c r="I35" s="69"/>
    </row>
    <row r="36" spans="2:9" ht="15" thickBot="1">
      <c r="B36" s="70"/>
      <c r="C36" s="70"/>
      <c r="D36" s="70"/>
      <c r="E36" s="69"/>
      <c r="F36" s="69"/>
      <c r="G36" s="69"/>
      <c r="H36" s="73" t="s">
        <v>201</v>
      </c>
      <c r="I36" s="419">
        <f>SUM(I9:I35)</f>
        <v>17449085.299999997</v>
      </c>
    </row>
    <row r="37" spans="2:9">
      <c r="B37" s="74" t="s">
        <v>2192</v>
      </c>
    </row>
    <row r="39" spans="2:9">
      <c r="B39" s="74" t="s">
        <v>183</v>
      </c>
    </row>
    <row r="40" spans="2:9">
      <c r="B40" s="74"/>
    </row>
    <row r="41" spans="2:9">
      <c r="B41" s="74" t="s">
        <v>184</v>
      </c>
      <c r="C41" s="305"/>
    </row>
    <row r="42" spans="2:9">
      <c r="B42" s="74" t="s">
        <v>185</v>
      </c>
    </row>
    <row r="43" spans="2:9">
      <c r="B43" s="74" t="s">
        <v>186</v>
      </c>
    </row>
    <row r="44" spans="2:9">
      <c r="B44" s="74" t="s">
        <v>187</v>
      </c>
    </row>
    <row r="45" spans="2:9">
      <c r="B45" s="74" t="s">
        <v>188</v>
      </c>
    </row>
    <row r="46" spans="2:9">
      <c r="B46" s="74" t="s">
        <v>2201</v>
      </c>
    </row>
    <row r="47" spans="2:9">
      <c r="B47" s="74" t="s">
        <v>2203</v>
      </c>
    </row>
    <row r="48" spans="2:9">
      <c r="B48" s="74" t="s">
        <v>2205</v>
      </c>
    </row>
    <row r="49" spans="2:3">
      <c r="B49" s="74" t="s">
        <v>2207</v>
      </c>
    </row>
    <row r="50" spans="2:3">
      <c r="B50" s="74" t="s">
        <v>2202</v>
      </c>
    </row>
    <row r="51" spans="2:3">
      <c r="B51" s="74" t="s">
        <v>2204</v>
      </c>
    </row>
    <row r="52" spans="2:3">
      <c r="B52" s="74" t="s">
        <v>2206</v>
      </c>
    </row>
    <row r="53" spans="2:3">
      <c r="B53" s="74" t="s">
        <v>2208</v>
      </c>
    </row>
    <row r="54" spans="2:3">
      <c r="B54" s="74"/>
    </row>
    <row r="55" spans="2:3">
      <c r="B55" s="74" t="s">
        <v>189</v>
      </c>
    </row>
    <row r="56" spans="2:3">
      <c r="B56" s="74" t="s">
        <v>2193</v>
      </c>
    </row>
    <row r="57" spans="2:3">
      <c r="B57" s="74" t="s">
        <v>2194</v>
      </c>
    </row>
    <row r="58" spans="2:3">
      <c r="B58" s="74"/>
    </row>
    <row r="59" spans="2:3">
      <c r="B59" s="74" t="s">
        <v>190</v>
      </c>
      <c r="C59" s="305"/>
    </row>
    <row r="60" spans="2:3">
      <c r="B60" s="74" t="s">
        <v>191</v>
      </c>
    </row>
    <row r="61" spans="2:3">
      <c r="B61" s="74" t="s">
        <v>192</v>
      </c>
    </row>
    <row r="62" spans="2:3">
      <c r="B62" s="74" t="s">
        <v>2200</v>
      </c>
    </row>
    <row r="63" spans="2:3">
      <c r="B63" s="74" t="s">
        <v>2197</v>
      </c>
    </row>
    <row r="64" spans="2:3">
      <c r="B64" s="74" t="s">
        <v>2198</v>
      </c>
    </row>
    <row r="65" spans="2:2">
      <c r="B65" s="74" t="s">
        <v>2199</v>
      </c>
    </row>
  </sheetData>
  <protectedRanges>
    <protectedRange sqref="D31:H34 D9:H29" name="Data_1"/>
  </protectedRanges>
  <conditionalFormatting sqref="D31:I34 D9:I29">
    <cfRule type="expression" dxfId="1747" priority="43">
      <formula>INDIRECT("O"&amp;ROW())="Shade"</formula>
    </cfRule>
  </conditionalFormatting>
  <conditionalFormatting sqref="H55:H1048576 G31:G34 H1:H7 G8:G29 H35 H37:H45">
    <cfRule type="expression" dxfId="1746" priority="46">
      <formula>INDIRECT("M"&amp;ROW())="Done"</formula>
    </cfRule>
    <cfRule type="expression" dxfId="1745" priority="47">
      <formula>INDIRECT("M"&amp;ROW())="Add"</formula>
    </cfRule>
  </conditionalFormatting>
  <conditionalFormatting sqref="I55:I1048576 H31:H34 I1:I7 H8:H29 I35 H36 I37:I45">
    <cfRule type="expression" dxfId="1744" priority="44">
      <formula>INDIRECT("N"&amp;ROW())="Done"</formula>
    </cfRule>
    <cfRule type="expression" dxfId="1743" priority="45">
      <formula>INDIRECT("N"&amp;ROW())="Add"</formula>
    </cfRule>
  </conditionalFormatting>
  <conditionalFormatting sqref="F55:F1048576 E31:E34 F1:F7 E8:E29 F35:F45">
    <cfRule type="expression" dxfId="1742" priority="50">
      <formula>INDIRECT("K"&amp;ROW())="Done"</formula>
    </cfRule>
    <cfRule type="expression" dxfId="1741" priority="51">
      <formula>INDIRECT("K"&amp;ROW())="Add"</formula>
    </cfRule>
  </conditionalFormatting>
  <conditionalFormatting sqref="G55:G1048576 F31:F34 G1:G7 F8:F29 G35:G45">
    <cfRule type="expression" dxfId="1740" priority="48">
      <formula>INDIRECT("L"&amp;ROW())="Done"</formula>
    </cfRule>
    <cfRule type="expression" dxfId="1739" priority="49">
      <formula>INDIRECT("L"&amp;ROW())="Add"</formula>
    </cfRule>
  </conditionalFormatting>
  <conditionalFormatting sqref="E55:E1048576 D31:D34 E1:E7 D8:D29 E35:E45">
    <cfRule type="expression" dxfId="1738" priority="52">
      <formula>INDIRECT("J"&amp;ROW())="Done"</formula>
    </cfRule>
    <cfRule type="expression" dxfId="1737" priority="53">
      <formula>INDIRECT("J"&amp;ROW())="Add"</formula>
    </cfRule>
  </conditionalFormatting>
  <conditionalFormatting sqref="G30">
    <cfRule type="expression" dxfId="1736" priority="35">
      <formula>INDIRECT("M"&amp;ROW())="Done"</formula>
    </cfRule>
    <cfRule type="expression" dxfId="1735" priority="36">
      <formula>INDIRECT("M"&amp;ROW())="Add"</formula>
    </cfRule>
  </conditionalFormatting>
  <conditionalFormatting sqref="H30">
    <cfRule type="expression" dxfId="1734" priority="33">
      <formula>INDIRECT("N"&amp;ROW())="Done"</formula>
    </cfRule>
    <cfRule type="expression" dxfId="1733" priority="34">
      <formula>INDIRECT("N"&amp;ROW())="Add"</formula>
    </cfRule>
  </conditionalFormatting>
  <conditionalFormatting sqref="E30">
    <cfRule type="expression" dxfId="1732" priority="39">
      <formula>INDIRECT("K"&amp;ROW())="Done"</formula>
    </cfRule>
    <cfRule type="expression" dxfId="1731" priority="40">
      <formula>INDIRECT("K"&amp;ROW())="Add"</formula>
    </cfRule>
  </conditionalFormatting>
  <conditionalFormatting sqref="F30">
    <cfRule type="expression" dxfId="1730" priority="37">
      <formula>INDIRECT("L"&amp;ROW())="Done"</formula>
    </cfRule>
    <cfRule type="expression" dxfId="1729" priority="38">
      <formula>INDIRECT("L"&amp;ROW())="Add"</formula>
    </cfRule>
  </conditionalFormatting>
  <conditionalFormatting sqref="D30">
    <cfRule type="expression" dxfId="1728" priority="41">
      <formula>INDIRECT("J"&amp;ROW())="Done"</formula>
    </cfRule>
    <cfRule type="expression" dxfId="1727" priority="42">
      <formula>INDIRECT("J"&amp;ROW())="Add"</formula>
    </cfRule>
  </conditionalFormatting>
  <conditionalFormatting sqref="H50:H54">
    <cfRule type="expression" dxfId="1726" priority="5">
      <formula>INDIRECT("M"&amp;ROW())="Done"</formula>
    </cfRule>
    <cfRule type="expression" dxfId="1725" priority="6">
      <formula>INDIRECT("M"&amp;ROW())="Add"</formula>
    </cfRule>
  </conditionalFormatting>
  <conditionalFormatting sqref="I50:I54">
    <cfRule type="expression" dxfId="1724" priority="3">
      <formula>INDIRECT("N"&amp;ROW())="Done"</formula>
    </cfRule>
    <cfRule type="expression" dxfId="1723" priority="4">
      <formula>INDIRECT("N"&amp;ROW())="Add"</formula>
    </cfRule>
  </conditionalFormatting>
  <conditionalFormatting sqref="F50:F54">
    <cfRule type="expression" dxfId="1722" priority="9">
      <formula>INDIRECT("K"&amp;ROW())="Done"</formula>
    </cfRule>
    <cfRule type="expression" dxfId="1721" priority="10">
      <formula>INDIRECT("K"&amp;ROW())="Add"</formula>
    </cfRule>
  </conditionalFormatting>
  <conditionalFormatting sqref="G50:G54">
    <cfRule type="expression" dxfId="1720" priority="7">
      <formula>INDIRECT("L"&amp;ROW())="Done"</formula>
    </cfRule>
    <cfRule type="expression" dxfId="1719" priority="8">
      <formula>INDIRECT("L"&amp;ROW())="Add"</formula>
    </cfRule>
  </conditionalFormatting>
  <conditionalFormatting sqref="E50:E54">
    <cfRule type="expression" dxfId="1718" priority="11">
      <formula>INDIRECT("J"&amp;ROW())="Done"</formula>
    </cfRule>
    <cfRule type="expression" dxfId="1717" priority="12">
      <formula>INDIRECT("J"&amp;ROW())="Add"</formula>
    </cfRule>
  </conditionalFormatting>
  <conditionalFormatting sqref="H46:H49">
    <cfRule type="expression" dxfId="1716" priority="15">
      <formula>INDIRECT("M"&amp;ROW())="Done"</formula>
    </cfRule>
    <cfRule type="expression" dxfId="1715" priority="16">
      <formula>INDIRECT("M"&amp;ROW())="Add"</formula>
    </cfRule>
  </conditionalFormatting>
  <conditionalFormatting sqref="I46:I49">
    <cfRule type="expression" dxfId="1714" priority="13">
      <formula>INDIRECT("N"&amp;ROW())="Done"</formula>
    </cfRule>
    <cfRule type="expression" dxfId="1713" priority="14">
      <formula>INDIRECT("N"&amp;ROW())="Add"</formula>
    </cfRule>
  </conditionalFormatting>
  <conditionalFormatting sqref="F46:F49">
    <cfRule type="expression" dxfId="1712" priority="19">
      <formula>INDIRECT("K"&amp;ROW())="Done"</formula>
    </cfRule>
    <cfRule type="expression" dxfId="1711" priority="20">
      <formula>INDIRECT("K"&amp;ROW())="Add"</formula>
    </cfRule>
  </conditionalFormatting>
  <conditionalFormatting sqref="G46:G49">
    <cfRule type="expression" dxfId="1710" priority="17">
      <formula>INDIRECT("L"&amp;ROW())="Done"</formula>
    </cfRule>
    <cfRule type="expression" dxfId="1709" priority="18">
      <formula>INDIRECT("L"&amp;ROW())="Add"</formula>
    </cfRule>
  </conditionalFormatting>
  <conditionalFormatting sqref="E46:E49">
    <cfRule type="expression" dxfId="1708" priority="21">
      <formula>INDIRECT("J"&amp;ROW())="Done"</formula>
    </cfRule>
    <cfRule type="expression" dxfId="1707" priority="22">
      <formula>INDIRECT("J"&amp;ROW())="Add"</formula>
    </cfRule>
  </conditionalFormatting>
  <conditionalFormatting sqref="E9:H28">
    <cfRule type="expression" dxfId="1706" priority="1">
      <formula>INDIRECT("J"&amp;ROW())="Done"</formula>
    </cfRule>
    <cfRule type="expression" dxfId="1705" priority="2">
      <formula>INDIRECT("J"&amp;ROW())="Add"</formula>
    </cfRule>
  </conditionalFormatting>
  <dataValidations count="1">
    <dataValidation type="decimal" operator="greaterThan" allowBlank="1" showInputMessage="1" showErrorMessage="1" sqref="D31:H34 D9:H29" xr:uid="{00000000-0002-0000-0100-000000000000}">
      <formula1>0</formula1>
    </dataValidation>
  </dataValidation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27"/>
  <sheetViews>
    <sheetView workbookViewId="0"/>
  </sheetViews>
  <sheetFormatPr defaultRowHeight="14.5"/>
  <cols>
    <col min="1" max="1" width="46.54296875" bestFit="1" customWidth="1"/>
    <col min="2" max="2" width="15.90625" customWidth="1"/>
  </cols>
  <sheetData>
    <row r="1" spans="1:2" ht="17.5">
      <c r="A1" s="42" t="s">
        <v>2230</v>
      </c>
    </row>
    <row r="3" spans="1:2">
      <c r="A3" t="s">
        <v>2234</v>
      </c>
      <c r="B3" s="417">
        <f>'Repointing &amp; Rendering'!E11</f>
        <v>77474</v>
      </c>
    </row>
    <row r="4" spans="1:2">
      <c r="A4" t="s">
        <v>2235</v>
      </c>
      <c r="B4" s="417">
        <f>EWI!I36</f>
        <v>17449085.299999997</v>
      </c>
    </row>
    <row r="5" spans="1:2">
      <c r="A5" t="s">
        <v>2331</v>
      </c>
      <c r="B5" s="417">
        <f>'Heating - Combi Boiler'!F78</f>
        <v>1381435.8299999998</v>
      </c>
    </row>
    <row r="6" spans="1:2">
      <c r="A6" t="s">
        <v>2332</v>
      </c>
      <c r="B6" s="417">
        <f>'Heating - System Boiler'!F81</f>
        <v>1366876.1099999994</v>
      </c>
    </row>
    <row r="7" spans="1:2">
      <c r="A7" t="s">
        <v>2333</v>
      </c>
      <c r="B7" s="417">
        <f>'Heating - Regular Boiler'!F78</f>
        <v>747690.73</v>
      </c>
    </row>
    <row r="8" spans="1:2">
      <c r="A8" t="s">
        <v>2236</v>
      </c>
      <c r="B8" s="417">
        <f>Kitchens!F78</f>
        <v>2547876.2999999984</v>
      </c>
    </row>
    <row r="9" spans="1:2">
      <c r="A9" t="s">
        <v>2237</v>
      </c>
      <c r="B9" s="417">
        <f>Bathrooms!F58</f>
        <v>1143440.2699999989</v>
      </c>
    </row>
    <row r="10" spans="1:2">
      <c r="A10" t="s">
        <v>2238</v>
      </c>
      <c r="B10" s="417">
        <f>'Aids and Adaptations '!F40</f>
        <v>66910.660000000018</v>
      </c>
    </row>
    <row r="11" spans="1:2">
      <c r="A11" t="s">
        <v>2239</v>
      </c>
      <c r="B11" s="417">
        <f>'Upvc Windows'!K160</f>
        <v>6147345.1999999993</v>
      </c>
    </row>
    <row r="12" spans="1:2">
      <c r="A12" t="s">
        <v>2240</v>
      </c>
      <c r="B12" s="417">
        <f>'Aluminium Windows'!K153</f>
        <v>10077146.400000006</v>
      </c>
    </row>
    <row r="13" spans="1:2">
      <c r="A13" t="s">
        <v>2241</v>
      </c>
      <c r="B13" s="417">
        <f>'Timber Windows'!K153</f>
        <v>11236412.199999996</v>
      </c>
    </row>
    <row r="14" spans="1:2">
      <c r="A14" t="s">
        <v>1848</v>
      </c>
      <c r="B14" s="417">
        <f>Doors!I50</f>
        <v>3800280.9000000004</v>
      </c>
    </row>
    <row r="15" spans="1:2">
      <c r="A15" t="s">
        <v>2242</v>
      </c>
      <c r="B15" s="417">
        <f>'Window and Door Bespoke Rates'!G34</f>
        <v>14617.199999999999</v>
      </c>
    </row>
    <row r="16" spans="1:2">
      <c r="A16" t="s">
        <v>2243</v>
      </c>
      <c r="B16" s="417">
        <f>Roofing!K506</f>
        <v>30146077.550000019</v>
      </c>
    </row>
    <row r="17" spans="1:2">
      <c r="A17" t="s">
        <v>2244</v>
      </c>
      <c r="B17" s="417">
        <f>'Other Roofing'!F61</f>
        <v>192546.75</v>
      </c>
    </row>
    <row r="18" spans="1:2">
      <c r="A18" t="s">
        <v>2246</v>
      </c>
      <c r="B18" s="417">
        <f>'Electric Renewals'!F39</f>
        <v>2464077.7999999998</v>
      </c>
    </row>
    <row r="19" spans="1:2">
      <c r="A19" t="s">
        <v>2245</v>
      </c>
      <c r="B19" s="417">
        <f>EICRs!E7</f>
        <v>9894.5999999999985</v>
      </c>
    </row>
    <row r="20" spans="1:2">
      <c r="A20" t="s">
        <v>2247</v>
      </c>
      <c r="B20" s="417">
        <f>'Cyc Decs Archetypes'!Total_Archetype</f>
        <v>3272643</v>
      </c>
    </row>
    <row r="21" spans="1:2">
      <c r="A21" t="s">
        <v>2248</v>
      </c>
      <c r="B21" s="417">
        <f>'Decs Bespoke SoR'!J424</f>
        <v>40374.769999999939</v>
      </c>
    </row>
    <row r="22" spans="1:2">
      <c r="A22" t="s">
        <v>2249</v>
      </c>
      <c r="B22" s="417">
        <f>'Replace Bespoke SoR '!Total_Replace</f>
        <v>255068.37000000008</v>
      </c>
    </row>
    <row r="23" spans="1:2">
      <c r="A23" t="s">
        <v>2250</v>
      </c>
      <c r="B23" s="417">
        <f>'Communal Bespoke SoR '!K66</f>
        <v>73526.5</v>
      </c>
    </row>
    <row r="24" spans="1:2">
      <c r="A24" t="s">
        <v>2232</v>
      </c>
      <c r="B24" s="417">
        <f>Table11[[#Totals],[Total for evaluation]]</f>
        <v>1150000</v>
      </c>
    </row>
    <row r="25" spans="1:2">
      <c r="A25" t="s">
        <v>2378</v>
      </c>
      <c r="B25" s="623">
        <f>'Validation Surveys'!E4</f>
        <v>44625</v>
      </c>
    </row>
    <row r="26" spans="1:2">
      <c r="A26" t="s">
        <v>2231</v>
      </c>
      <c r="B26" s="417">
        <f>Access!G24</f>
        <v>26582.52</v>
      </c>
    </row>
    <row r="27" spans="1:2">
      <c r="A27" s="416" t="s">
        <v>2233</v>
      </c>
      <c r="B27" s="418">
        <f>SUM(B3:B26)</f>
        <v>93732007.959999993</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workbookViewId="0"/>
  </sheetViews>
  <sheetFormatPr defaultColWidth="9.1796875" defaultRowHeight="15.5"/>
  <cols>
    <col min="1" max="1" width="9.1796875" style="475"/>
    <col min="2" max="2" width="68.453125" style="475" bestFit="1" customWidth="1"/>
    <col min="3" max="4" width="9.1796875" style="475"/>
    <col min="5" max="6" width="20.26953125" style="475" customWidth="1"/>
    <col min="7" max="16384" width="9.1796875" style="475"/>
  </cols>
  <sheetData>
    <row r="1" spans="1:6" ht="17.5">
      <c r="B1" s="476" t="s">
        <v>199</v>
      </c>
    </row>
    <row r="2" spans="1:6" ht="17.5">
      <c r="B2" s="476"/>
    </row>
    <row r="3" spans="1:6" ht="147.75" customHeight="1">
      <c r="B3" s="640" t="s">
        <v>2351</v>
      </c>
      <c r="C3" s="641"/>
      <c r="D3" s="641"/>
      <c r="E3" s="641"/>
      <c r="F3" s="642"/>
    </row>
    <row r="4" spans="1:6" ht="38.25" customHeight="1">
      <c r="B4" s="558" t="s">
        <v>2251</v>
      </c>
      <c r="C4" s="251" t="s">
        <v>0</v>
      </c>
      <c r="D4" s="251" t="s">
        <v>1</v>
      </c>
      <c r="E4" s="251" t="s">
        <v>2</v>
      </c>
      <c r="F4" s="251" t="s">
        <v>3</v>
      </c>
    </row>
    <row r="5" spans="1:6" ht="25" customHeight="1">
      <c r="B5" s="559" t="s">
        <v>2335</v>
      </c>
      <c r="C5" s="560" t="s">
        <v>4</v>
      </c>
      <c r="D5" s="560">
        <v>130</v>
      </c>
      <c r="E5" s="561">
        <v>2836.87</v>
      </c>
      <c r="F5" s="562">
        <f>D5*E5</f>
        <v>368793.1</v>
      </c>
    </row>
    <row r="6" spans="1:6" ht="25" customHeight="1">
      <c r="B6" s="41" t="s">
        <v>2336</v>
      </c>
      <c r="C6" s="8" t="s">
        <v>4</v>
      </c>
      <c r="D6" s="8">
        <v>65</v>
      </c>
      <c r="E6" s="563">
        <v>3103.18</v>
      </c>
      <c r="F6" s="40">
        <f t="shared" ref="F6:F7" si="0">D6*E6</f>
        <v>201706.69999999998</v>
      </c>
    </row>
    <row r="7" spans="1:6" ht="25" customHeight="1">
      <c r="B7" s="559" t="s">
        <v>2337</v>
      </c>
      <c r="C7" s="560" t="s">
        <v>4</v>
      </c>
      <c r="D7" s="560">
        <v>65</v>
      </c>
      <c r="E7" s="561">
        <v>3345.74</v>
      </c>
      <c r="F7" s="562">
        <f t="shared" si="0"/>
        <v>217473.09999999998</v>
      </c>
    </row>
    <row r="8" spans="1:6" ht="25" customHeight="1">
      <c r="A8" s="477"/>
      <c r="B8" s="477"/>
      <c r="C8" s="478"/>
      <c r="D8" s="478"/>
      <c r="E8" s="478"/>
      <c r="F8" s="479"/>
    </row>
    <row r="9" spans="1:6" ht="38.25" customHeight="1">
      <c r="A9" s="477"/>
      <c r="B9" s="558" t="s">
        <v>2334</v>
      </c>
      <c r="C9" s="481" t="s">
        <v>0</v>
      </c>
      <c r="D9" s="481" t="s">
        <v>1</v>
      </c>
      <c r="E9" s="481" t="s">
        <v>2</v>
      </c>
      <c r="F9" s="481" t="s">
        <v>3</v>
      </c>
    </row>
    <row r="10" spans="1:6" ht="25" customHeight="1">
      <c r="A10" s="482"/>
      <c r="B10" s="486" t="s">
        <v>2252</v>
      </c>
      <c r="C10" s="487" t="s">
        <v>4</v>
      </c>
      <c r="D10" s="487">
        <v>78</v>
      </c>
      <c r="E10" s="552">
        <v>220.51</v>
      </c>
      <c r="F10" s="488">
        <f t="shared" ref="F10:F35" si="1">D10*E10</f>
        <v>17199.78</v>
      </c>
    </row>
    <row r="11" spans="1:6" ht="25" customHeight="1">
      <c r="A11" s="482"/>
      <c r="B11" s="483" t="s">
        <v>2253</v>
      </c>
      <c r="C11" s="484" t="s">
        <v>4</v>
      </c>
      <c r="D11" s="484">
        <v>26</v>
      </c>
      <c r="E11" s="551">
        <v>76.33</v>
      </c>
      <c r="F11" s="485">
        <f t="shared" si="1"/>
        <v>1984.58</v>
      </c>
    </row>
    <row r="12" spans="1:6" ht="25" customHeight="1">
      <c r="A12" s="482"/>
      <c r="B12" s="486" t="s">
        <v>2254</v>
      </c>
      <c r="C12" s="487" t="s">
        <v>4</v>
      </c>
      <c r="D12" s="487">
        <v>26</v>
      </c>
      <c r="E12" s="552">
        <v>76.33</v>
      </c>
      <c r="F12" s="488">
        <f t="shared" si="1"/>
        <v>1984.58</v>
      </c>
    </row>
    <row r="13" spans="1:6" ht="25" customHeight="1">
      <c r="A13" s="482"/>
      <c r="B13" s="483" t="s">
        <v>2255</v>
      </c>
      <c r="C13" s="484" t="s">
        <v>4</v>
      </c>
      <c r="D13" s="484">
        <v>26</v>
      </c>
      <c r="E13" s="551">
        <v>76.33</v>
      </c>
      <c r="F13" s="485">
        <f t="shared" si="1"/>
        <v>1984.58</v>
      </c>
    </row>
    <row r="14" spans="1:6" ht="25" customHeight="1">
      <c r="A14" s="482"/>
      <c r="B14" s="486" t="s">
        <v>2256</v>
      </c>
      <c r="C14" s="487" t="s">
        <v>4</v>
      </c>
      <c r="D14" s="487">
        <v>65</v>
      </c>
      <c r="E14" s="552">
        <v>76.33</v>
      </c>
      <c r="F14" s="488">
        <f t="shared" si="1"/>
        <v>4961.45</v>
      </c>
    </row>
    <row r="15" spans="1:6" ht="25" customHeight="1">
      <c r="A15" s="482"/>
      <c r="B15" s="483" t="s">
        <v>2257</v>
      </c>
      <c r="C15" s="484" t="s">
        <v>4</v>
      </c>
      <c r="D15" s="484">
        <v>40</v>
      </c>
      <c r="E15" s="551">
        <v>1365.44</v>
      </c>
      <c r="F15" s="485">
        <f t="shared" si="1"/>
        <v>54617.600000000006</v>
      </c>
    </row>
    <row r="16" spans="1:6" ht="25" customHeight="1">
      <c r="A16" s="482"/>
      <c r="B16" s="486" t="s">
        <v>2258</v>
      </c>
      <c r="C16" s="487" t="s">
        <v>4</v>
      </c>
      <c r="D16" s="487">
        <v>40</v>
      </c>
      <c r="E16" s="552">
        <v>195.06</v>
      </c>
      <c r="F16" s="488">
        <f t="shared" si="1"/>
        <v>7802.4</v>
      </c>
    </row>
    <row r="17" spans="1:6" ht="25" customHeight="1">
      <c r="A17" s="482"/>
      <c r="B17" s="483" t="s">
        <v>2259</v>
      </c>
      <c r="C17" s="484" t="s">
        <v>4</v>
      </c>
      <c r="D17" s="484">
        <v>260</v>
      </c>
      <c r="E17" s="551">
        <v>84.81</v>
      </c>
      <c r="F17" s="485">
        <f t="shared" si="1"/>
        <v>22050.600000000002</v>
      </c>
    </row>
    <row r="18" spans="1:6" ht="25" customHeight="1">
      <c r="A18" s="482"/>
      <c r="B18" s="486" t="s">
        <v>2260</v>
      </c>
      <c r="C18" s="487" t="s">
        <v>4</v>
      </c>
      <c r="D18" s="487">
        <v>13</v>
      </c>
      <c r="E18" s="552">
        <v>127.21</v>
      </c>
      <c r="F18" s="488">
        <f t="shared" si="1"/>
        <v>1653.73</v>
      </c>
    </row>
    <row r="19" spans="1:6" ht="25" customHeight="1">
      <c r="A19" s="482"/>
      <c r="B19" s="483" t="s">
        <v>2261</v>
      </c>
      <c r="C19" s="484" t="s">
        <v>4</v>
      </c>
      <c r="D19" s="484">
        <v>13</v>
      </c>
      <c r="E19" s="551">
        <v>59.37</v>
      </c>
      <c r="F19" s="485">
        <f t="shared" si="1"/>
        <v>771.81</v>
      </c>
    </row>
    <row r="20" spans="1:6" ht="25" customHeight="1">
      <c r="A20" s="482"/>
      <c r="B20" s="486" t="s">
        <v>2263</v>
      </c>
      <c r="C20" s="487" t="s">
        <v>2264</v>
      </c>
      <c r="D20" s="487">
        <v>2600</v>
      </c>
      <c r="E20" s="552">
        <v>18.66</v>
      </c>
      <c r="F20" s="488">
        <f t="shared" si="1"/>
        <v>48516</v>
      </c>
    </row>
    <row r="21" spans="1:6" ht="25" customHeight="1">
      <c r="A21" s="482"/>
      <c r="B21" s="483" t="s">
        <v>2265</v>
      </c>
      <c r="C21" s="484" t="s">
        <v>2264</v>
      </c>
      <c r="D21" s="484">
        <v>2600</v>
      </c>
      <c r="E21" s="551">
        <v>22.05</v>
      </c>
      <c r="F21" s="485">
        <f t="shared" si="1"/>
        <v>57330</v>
      </c>
    </row>
    <row r="22" spans="1:6" ht="25" customHeight="1">
      <c r="A22" s="482"/>
      <c r="B22" s="486" t="s">
        <v>2266</v>
      </c>
      <c r="C22" s="487" t="s">
        <v>4</v>
      </c>
      <c r="D22" s="487">
        <v>260</v>
      </c>
      <c r="E22" s="552">
        <v>110.25</v>
      </c>
      <c r="F22" s="488">
        <f t="shared" si="1"/>
        <v>28665</v>
      </c>
    </row>
    <row r="23" spans="1:6" ht="25" customHeight="1">
      <c r="A23" s="482"/>
      <c r="B23" s="483" t="s">
        <v>2349</v>
      </c>
      <c r="C23" s="484" t="s">
        <v>4</v>
      </c>
      <c r="D23" s="484">
        <v>13</v>
      </c>
      <c r="E23" s="551">
        <v>627.59</v>
      </c>
      <c r="F23" s="485">
        <f t="shared" si="1"/>
        <v>8158.67</v>
      </c>
    </row>
    <row r="24" spans="1:6" ht="25" customHeight="1">
      <c r="A24" s="482"/>
      <c r="B24" s="486" t="s">
        <v>2267</v>
      </c>
      <c r="C24" s="487" t="s">
        <v>4</v>
      </c>
      <c r="D24" s="487">
        <v>260</v>
      </c>
      <c r="E24" s="552">
        <v>144.18</v>
      </c>
      <c r="F24" s="488">
        <f t="shared" si="1"/>
        <v>37486.800000000003</v>
      </c>
    </row>
    <row r="25" spans="1:6" ht="25" customHeight="1">
      <c r="A25" s="482"/>
      <c r="B25" s="483" t="s">
        <v>2268</v>
      </c>
      <c r="C25" s="484" t="s">
        <v>4</v>
      </c>
      <c r="D25" s="484">
        <v>260</v>
      </c>
      <c r="E25" s="551">
        <v>76.33</v>
      </c>
      <c r="F25" s="485">
        <f t="shared" si="1"/>
        <v>19845.8</v>
      </c>
    </row>
    <row r="26" spans="1:6" ht="25" customHeight="1">
      <c r="A26" s="482"/>
      <c r="B26" s="486" t="s">
        <v>2269</v>
      </c>
      <c r="C26" s="487" t="s">
        <v>4</v>
      </c>
      <c r="D26" s="487">
        <v>195</v>
      </c>
      <c r="E26" s="552">
        <v>67.849999999999994</v>
      </c>
      <c r="F26" s="488">
        <f t="shared" si="1"/>
        <v>13230.749999999998</v>
      </c>
    </row>
    <row r="27" spans="1:6" ht="25" customHeight="1">
      <c r="A27" s="482"/>
      <c r="B27" s="483" t="s">
        <v>2270</v>
      </c>
      <c r="C27" s="484" t="s">
        <v>4</v>
      </c>
      <c r="D27" s="484">
        <v>195</v>
      </c>
      <c r="E27" s="551">
        <v>59.37</v>
      </c>
      <c r="F27" s="485">
        <f t="shared" si="1"/>
        <v>11577.15</v>
      </c>
    </row>
    <row r="28" spans="1:6" ht="25" customHeight="1">
      <c r="A28" s="482"/>
      <c r="B28" s="486" t="s">
        <v>2271</v>
      </c>
      <c r="C28" s="487" t="s">
        <v>2262</v>
      </c>
      <c r="D28" s="487">
        <v>260</v>
      </c>
      <c r="E28" s="552">
        <v>8.48</v>
      </c>
      <c r="F28" s="488">
        <f t="shared" si="1"/>
        <v>2204.8000000000002</v>
      </c>
    </row>
    <row r="29" spans="1:6" ht="25" customHeight="1">
      <c r="A29" s="482"/>
      <c r="B29" s="483" t="s">
        <v>2272</v>
      </c>
      <c r="C29" s="484" t="s">
        <v>2262</v>
      </c>
      <c r="D29" s="484">
        <v>390</v>
      </c>
      <c r="E29" s="551">
        <v>14.42</v>
      </c>
      <c r="F29" s="485">
        <f t="shared" si="1"/>
        <v>5623.8</v>
      </c>
    </row>
    <row r="30" spans="1:6" ht="25" customHeight="1">
      <c r="A30" s="482"/>
      <c r="B30" s="486" t="s">
        <v>2273</v>
      </c>
      <c r="C30" s="487" t="s">
        <v>2262</v>
      </c>
      <c r="D30" s="487">
        <v>260</v>
      </c>
      <c r="E30" s="552">
        <v>18.149999999999999</v>
      </c>
      <c r="F30" s="488">
        <f t="shared" si="1"/>
        <v>4719</v>
      </c>
    </row>
    <row r="31" spans="1:6" ht="25" customHeight="1">
      <c r="A31" s="482"/>
      <c r="B31" s="483" t="s">
        <v>2274</v>
      </c>
      <c r="C31" s="484" t="s">
        <v>2262</v>
      </c>
      <c r="D31" s="484">
        <v>195</v>
      </c>
      <c r="E31" s="551">
        <v>20.350000000000001</v>
      </c>
      <c r="F31" s="485">
        <f t="shared" si="1"/>
        <v>3968.2500000000005</v>
      </c>
    </row>
    <row r="32" spans="1:6" ht="25" customHeight="1">
      <c r="A32" s="482"/>
      <c r="B32" s="486" t="s">
        <v>2338</v>
      </c>
      <c r="C32" s="487" t="s">
        <v>4</v>
      </c>
      <c r="D32" s="487">
        <v>10</v>
      </c>
      <c r="E32" s="552">
        <v>271.39</v>
      </c>
      <c r="F32" s="488">
        <f t="shared" si="1"/>
        <v>2713.8999999999996</v>
      </c>
    </row>
    <row r="33" spans="1:6" ht="25" customHeight="1">
      <c r="A33" s="482"/>
      <c r="B33" s="483" t="s">
        <v>2339</v>
      </c>
      <c r="C33" s="484" t="s">
        <v>4</v>
      </c>
      <c r="D33" s="484">
        <v>15</v>
      </c>
      <c r="E33" s="551">
        <v>93.29</v>
      </c>
      <c r="F33" s="485">
        <f t="shared" si="1"/>
        <v>1399.3500000000001</v>
      </c>
    </row>
    <row r="34" spans="1:6" ht="25" customHeight="1">
      <c r="A34" s="482"/>
      <c r="B34" s="486" t="s">
        <v>2340</v>
      </c>
      <c r="C34" s="487" t="s">
        <v>4</v>
      </c>
      <c r="D34" s="487">
        <v>15</v>
      </c>
      <c r="E34" s="552">
        <v>186.58</v>
      </c>
      <c r="F34" s="488">
        <f t="shared" si="1"/>
        <v>2798.7000000000003</v>
      </c>
    </row>
    <row r="35" spans="1:6" ht="25" customHeight="1">
      <c r="A35" s="482"/>
      <c r="B35" s="483" t="s">
        <v>2341</v>
      </c>
      <c r="C35" s="484" t="s">
        <v>4</v>
      </c>
      <c r="D35" s="484">
        <v>30</v>
      </c>
      <c r="E35" s="551">
        <v>152.66</v>
      </c>
      <c r="F35" s="485">
        <f t="shared" si="1"/>
        <v>4579.8</v>
      </c>
    </row>
    <row r="36" spans="1:6" ht="25" customHeight="1">
      <c r="A36" s="482"/>
      <c r="B36" s="41" t="s">
        <v>2342</v>
      </c>
      <c r="C36" s="8" t="s">
        <v>4</v>
      </c>
      <c r="D36" s="8">
        <v>30</v>
      </c>
      <c r="E36" s="563">
        <v>161.13999999999999</v>
      </c>
      <c r="F36" s="40">
        <f t="shared" ref="F36" si="2">+D36*E36</f>
        <v>4834.2</v>
      </c>
    </row>
    <row r="37" spans="1:6" ht="25" customHeight="1">
      <c r="A37" s="482"/>
      <c r="B37" s="489"/>
      <c r="C37" s="490"/>
      <c r="D37" s="490"/>
      <c r="E37" s="490"/>
      <c r="F37" s="491"/>
    </row>
    <row r="38" spans="1:6" ht="25" customHeight="1">
      <c r="A38" s="482"/>
      <c r="B38" s="480" t="s">
        <v>2275</v>
      </c>
      <c r="C38" s="481" t="s">
        <v>0</v>
      </c>
      <c r="D38" s="481" t="s">
        <v>1</v>
      </c>
      <c r="E38" s="481" t="s">
        <v>2</v>
      </c>
      <c r="F38" s="481" t="s">
        <v>3</v>
      </c>
    </row>
    <row r="39" spans="1:6" ht="25" customHeight="1">
      <c r="A39" s="482"/>
      <c r="B39" s="483" t="s">
        <v>2276</v>
      </c>
      <c r="C39" s="484" t="s">
        <v>4</v>
      </c>
      <c r="D39" s="484">
        <v>52</v>
      </c>
      <c r="E39" s="551">
        <v>237.47</v>
      </c>
      <c r="F39" s="485">
        <f t="shared" ref="F39:F76" si="3">D39*E39</f>
        <v>12348.44</v>
      </c>
    </row>
    <row r="40" spans="1:6" ht="25" customHeight="1">
      <c r="A40" s="482"/>
      <c r="B40" s="486" t="s">
        <v>2277</v>
      </c>
      <c r="C40" s="487" t="s">
        <v>4</v>
      </c>
      <c r="D40" s="487">
        <v>52</v>
      </c>
      <c r="E40" s="552">
        <v>262.91000000000003</v>
      </c>
      <c r="F40" s="488">
        <f t="shared" si="3"/>
        <v>13671.320000000002</v>
      </c>
    </row>
    <row r="41" spans="1:6" ht="25" customHeight="1">
      <c r="A41" s="482"/>
      <c r="B41" s="483" t="s">
        <v>2278</v>
      </c>
      <c r="C41" s="484" t="s">
        <v>4</v>
      </c>
      <c r="D41" s="484">
        <v>52</v>
      </c>
      <c r="E41" s="551">
        <v>228.99</v>
      </c>
      <c r="F41" s="485">
        <f t="shared" si="3"/>
        <v>11907.48</v>
      </c>
    </row>
    <row r="42" spans="1:6" ht="25" customHeight="1">
      <c r="A42" s="482"/>
      <c r="B42" s="486" t="s">
        <v>2279</v>
      </c>
      <c r="C42" s="487" t="s">
        <v>4</v>
      </c>
      <c r="D42" s="487">
        <v>52</v>
      </c>
      <c r="E42" s="552">
        <v>271.39</v>
      </c>
      <c r="F42" s="488">
        <f t="shared" si="3"/>
        <v>14112.279999999999</v>
      </c>
    </row>
    <row r="43" spans="1:6" ht="25" customHeight="1">
      <c r="A43" s="482"/>
      <c r="B43" s="483" t="s">
        <v>2280</v>
      </c>
      <c r="C43" s="484" t="s">
        <v>4</v>
      </c>
      <c r="D43" s="484">
        <v>26</v>
      </c>
      <c r="E43" s="551">
        <v>228.99</v>
      </c>
      <c r="F43" s="485">
        <f t="shared" si="3"/>
        <v>5953.74</v>
      </c>
    </row>
    <row r="44" spans="1:6" ht="25" customHeight="1">
      <c r="A44" s="482"/>
      <c r="B44" s="486" t="s">
        <v>2281</v>
      </c>
      <c r="C44" s="487" t="s">
        <v>4</v>
      </c>
      <c r="D44" s="487">
        <v>52</v>
      </c>
      <c r="E44" s="552">
        <v>59.37</v>
      </c>
      <c r="F44" s="488">
        <f t="shared" si="3"/>
        <v>3087.24</v>
      </c>
    </row>
    <row r="45" spans="1:6" ht="25" customHeight="1">
      <c r="A45" s="482"/>
      <c r="B45" s="483" t="s">
        <v>2282</v>
      </c>
      <c r="C45" s="484" t="s">
        <v>4</v>
      </c>
      <c r="D45" s="484">
        <v>39</v>
      </c>
      <c r="E45" s="551">
        <v>59.37</v>
      </c>
      <c r="F45" s="485">
        <f t="shared" si="3"/>
        <v>2315.4299999999998</v>
      </c>
    </row>
    <row r="46" spans="1:6" ht="25" customHeight="1">
      <c r="A46" s="482"/>
      <c r="B46" s="486" t="s">
        <v>2283</v>
      </c>
      <c r="C46" s="487" t="s">
        <v>4</v>
      </c>
      <c r="D46" s="487">
        <v>26</v>
      </c>
      <c r="E46" s="552">
        <v>84.81</v>
      </c>
      <c r="F46" s="488">
        <f t="shared" si="3"/>
        <v>2205.06</v>
      </c>
    </row>
    <row r="47" spans="1:6" ht="25" customHeight="1">
      <c r="A47" s="482"/>
      <c r="B47" s="483" t="s">
        <v>2284</v>
      </c>
      <c r="C47" s="484" t="s">
        <v>4</v>
      </c>
      <c r="D47" s="484">
        <v>65</v>
      </c>
      <c r="E47" s="551">
        <v>42.4</v>
      </c>
      <c r="F47" s="485">
        <f t="shared" si="3"/>
        <v>2756</v>
      </c>
    </row>
    <row r="48" spans="1:6" ht="25" customHeight="1">
      <c r="A48" s="482"/>
      <c r="B48" s="486" t="s">
        <v>2285</v>
      </c>
      <c r="C48" s="487" t="s">
        <v>4</v>
      </c>
      <c r="D48" s="487">
        <v>52</v>
      </c>
      <c r="E48" s="552">
        <v>169.62</v>
      </c>
      <c r="F48" s="488">
        <f t="shared" si="3"/>
        <v>8820.24</v>
      </c>
    </row>
    <row r="49" spans="1:6" ht="25" customHeight="1">
      <c r="A49" s="482"/>
      <c r="B49" s="483" t="s">
        <v>2286</v>
      </c>
      <c r="C49" s="484" t="s">
        <v>4</v>
      </c>
      <c r="D49" s="484">
        <v>26</v>
      </c>
      <c r="E49" s="551">
        <v>25.44</v>
      </c>
      <c r="F49" s="485">
        <f t="shared" si="3"/>
        <v>661.44</v>
      </c>
    </row>
    <row r="50" spans="1:6" ht="25" customHeight="1">
      <c r="A50" s="482"/>
      <c r="B50" s="486" t="s">
        <v>2286</v>
      </c>
      <c r="C50" s="487" t="s">
        <v>4</v>
      </c>
      <c r="D50" s="487">
        <v>15</v>
      </c>
      <c r="E50" s="552">
        <v>25.44</v>
      </c>
      <c r="F50" s="488">
        <f t="shared" si="3"/>
        <v>381.6</v>
      </c>
    </row>
    <row r="51" spans="1:6" ht="25" customHeight="1">
      <c r="A51" s="482"/>
      <c r="B51" s="483" t="s">
        <v>2287</v>
      </c>
      <c r="C51" s="484" t="s">
        <v>4</v>
      </c>
      <c r="D51" s="484">
        <v>52</v>
      </c>
      <c r="E51" s="551">
        <v>169.62</v>
      </c>
      <c r="F51" s="485">
        <f t="shared" si="3"/>
        <v>8820.24</v>
      </c>
    </row>
    <row r="52" spans="1:6" ht="25" customHeight="1">
      <c r="A52" s="482"/>
      <c r="B52" s="486" t="s">
        <v>2288</v>
      </c>
      <c r="C52" s="487" t="s">
        <v>4</v>
      </c>
      <c r="D52" s="487">
        <v>52</v>
      </c>
      <c r="E52" s="552">
        <v>228.99</v>
      </c>
      <c r="F52" s="488">
        <f t="shared" si="3"/>
        <v>11907.48</v>
      </c>
    </row>
    <row r="53" spans="1:6" ht="25" customHeight="1">
      <c r="A53" s="482"/>
      <c r="B53" s="483" t="s">
        <v>2289</v>
      </c>
      <c r="C53" s="484" t="s">
        <v>4</v>
      </c>
      <c r="D53" s="484">
        <v>39</v>
      </c>
      <c r="E53" s="551">
        <v>59.37</v>
      </c>
      <c r="F53" s="485">
        <f t="shared" si="3"/>
        <v>2315.4299999999998</v>
      </c>
    </row>
    <row r="54" spans="1:6" ht="25" customHeight="1">
      <c r="A54" s="482"/>
      <c r="B54" s="486" t="s">
        <v>2290</v>
      </c>
      <c r="C54" s="487" t="s">
        <v>4</v>
      </c>
      <c r="D54" s="487">
        <v>26</v>
      </c>
      <c r="E54" s="552">
        <v>59.37</v>
      </c>
      <c r="F54" s="488">
        <f t="shared" si="3"/>
        <v>1543.62</v>
      </c>
    </row>
    <row r="55" spans="1:6" ht="25" customHeight="1">
      <c r="A55" s="482"/>
      <c r="B55" s="483" t="s">
        <v>2291</v>
      </c>
      <c r="C55" s="484" t="s">
        <v>4</v>
      </c>
      <c r="D55" s="484">
        <v>26</v>
      </c>
      <c r="E55" s="551">
        <v>67.849999999999994</v>
      </c>
      <c r="F55" s="485">
        <f t="shared" si="3"/>
        <v>1764.1</v>
      </c>
    </row>
    <row r="56" spans="1:6" ht="25" customHeight="1">
      <c r="A56" s="482"/>
      <c r="B56" s="486" t="s">
        <v>2292</v>
      </c>
      <c r="C56" s="487" t="s">
        <v>4</v>
      </c>
      <c r="D56" s="487">
        <v>26</v>
      </c>
      <c r="E56" s="552">
        <v>42.4</v>
      </c>
      <c r="F56" s="488">
        <f t="shared" si="3"/>
        <v>1102.3999999999999</v>
      </c>
    </row>
    <row r="57" spans="1:6" ht="25" customHeight="1">
      <c r="A57" s="482"/>
      <c r="B57" s="483" t="s">
        <v>2293</v>
      </c>
      <c r="C57" s="484" t="s">
        <v>4</v>
      </c>
      <c r="D57" s="484">
        <v>26</v>
      </c>
      <c r="E57" s="551">
        <v>55.97</v>
      </c>
      <c r="F57" s="485">
        <f t="shared" si="3"/>
        <v>1455.22</v>
      </c>
    </row>
    <row r="58" spans="1:6" ht="25" customHeight="1">
      <c r="A58" s="482"/>
      <c r="B58" s="486" t="s">
        <v>2294</v>
      </c>
      <c r="C58" s="487" t="s">
        <v>4</v>
      </c>
      <c r="D58" s="487">
        <v>26</v>
      </c>
      <c r="E58" s="552">
        <v>271.39</v>
      </c>
      <c r="F58" s="488">
        <f t="shared" si="3"/>
        <v>7056.1399999999994</v>
      </c>
    </row>
    <row r="59" spans="1:6" ht="25" customHeight="1">
      <c r="A59" s="482"/>
      <c r="B59" s="483" t="s">
        <v>2295</v>
      </c>
      <c r="C59" s="484" t="s">
        <v>4</v>
      </c>
      <c r="D59" s="484">
        <v>52</v>
      </c>
      <c r="E59" s="551">
        <v>228.99</v>
      </c>
      <c r="F59" s="485">
        <f t="shared" si="3"/>
        <v>11907.48</v>
      </c>
    </row>
    <row r="60" spans="1:6" ht="25" customHeight="1">
      <c r="A60" s="482"/>
      <c r="B60" s="486" t="s">
        <v>2296</v>
      </c>
      <c r="C60" s="487" t="s">
        <v>4</v>
      </c>
      <c r="D60" s="487">
        <v>52</v>
      </c>
      <c r="E60" s="552">
        <v>228.99</v>
      </c>
      <c r="F60" s="488">
        <f t="shared" si="3"/>
        <v>11907.48</v>
      </c>
    </row>
    <row r="61" spans="1:6" ht="25" customHeight="1">
      <c r="A61" s="482"/>
      <c r="B61" s="483" t="s">
        <v>2297</v>
      </c>
      <c r="C61" s="484" t="s">
        <v>4</v>
      </c>
      <c r="D61" s="484">
        <v>26</v>
      </c>
      <c r="E61" s="551">
        <v>186.58</v>
      </c>
      <c r="F61" s="485">
        <f t="shared" si="3"/>
        <v>4851.08</v>
      </c>
    </row>
    <row r="62" spans="1:6" ht="25" customHeight="1">
      <c r="A62" s="482"/>
      <c r="B62" s="486" t="s">
        <v>2298</v>
      </c>
      <c r="C62" s="487" t="s">
        <v>4</v>
      </c>
      <c r="D62" s="487">
        <v>52</v>
      </c>
      <c r="E62" s="552">
        <v>59.37</v>
      </c>
      <c r="F62" s="488">
        <f t="shared" si="3"/>
        <v>3087.24</v>
      </c>
    </row>
    <row r="63" spans="1:6" ht="25" customHeight="1">
      <c r="A63" s="482"/>
      <c r="B63" s="483" t="s">
        <v>2299</v>
      </c>
      <c r="C63" s="484" t="s">
        <v>4</v>
      </c>
      <c r="D63" s="484">
        <v>26</v>
      </c>
      <c r="E63" s="551">
        <v>59.37</v>
      </c>
      <c r="F63" s="485">
        <f t="shared" si="3"/>
        <v>1543.62</v>
      </c>
    </row>
    <row r="64" spans="1:6" ht="25" customHeight="1">
      <c r="A64" s="482"/>
      <c r="B64" s="486" t="s">
        <v>2300</v>
      </c>
      <c r="C64" s="487" t="s">
        <v>4</v>
      </c>
      <c r="D64" s="487">
        <v>26</v>
      </c>
      <c r="E64" s="552">
        <v>101.77</v>
      </c>
      <c r="F64" s="488">
        <f t="shared" si="3"/>
        <v>2646.02</v>
      </c>
    </row>
    <row r="65" spans="1:6" ht="25" customHeight="1">
      <c r="A65" s="482"/>
      <c r="B65" s="483" t="s">
        <v>2301</v>
      </c>
      <c r="C65" s="484" t="s">
        <v>4</v>
      </c>
      <c r="D65" s="484">
        <v>26</v>
      </c>
      <c r="E65" s="551">
        <v>135.69999999999999</v>
      </c>
      <c r="F65" s="485">
        <f t="shared" si="3"/>
        <v>3528.2</v>
      </c>
    </row>
    <row r="66" spans="1:6" ht="25" customHeight="1">
      <c r="A66" s="482"/>
      <c r="B66" s="486" t="s">
        <v>2302</v>
      </c>
      <c r="C66" s="487" t="s">
        <v>4</v>
      </c>
      <c r="D66" s="487">
        <v>26</v>
      </c>
      <c r="E66" s="552">
        <v>271.39</v>
      </c>
      <c r="F66" s="488">
        <f t="shared" si="3"/>
        <v>7056.1399999999994</v>
      </c>
    </row>
    <row r="67" spans="1:6" ht="25" customHeight="1">
      <c r="A67" s="482"/>
      <c r="B67" s="483" t="s">
        <v>2303</v>
      </c>
      <c r="C67" s="484" t="s">
        <v>4</v>
      </c>
      <c r="D67" s="484">
        <v>26</v>
      </c>
      <c r="E67" s="551">
        <v>228.99</v>
      </c>
      <c r="F67" s="485">
        <f t="shared" si="3"/>
        <v>5953.74</v>
      </c>
    </row>
    <row r="68" spans="1:6" ht="25" customHeight="1">
      <c r="A68" s="482"/>
      <c r="B68" s="486" t="s">
        <v>2304</v>
      </c>
      <c r="C68" s="487" t="s">
        <v>4</v>
      </c>
      <c r="D68" s="487">
        <v>39</v>
      </c>
      <c r="E68" s="552">
        <v>59.37</v>
      </c>
      <c r="F68" s="488">
        <f t="shared" si="3"/>
        <v>2315.4299999999998</v>
      </c>
    </row>
    <row r="69" spans="1:6" ht="25" customHeight="1">
      <c r="A69" s="482"/>
      <c r="B69" s="483" t="s">
        <v>2305</v>
      </c>
      <c r="C69" s="484" t="s">
        <v>4</v>
      </c>
      <c r="D69" s="484">
        <v>26</v>
      </c>
      <c r="E69" s="551">
        <v>59.37</v>
      </c>
      <c r="F69" s="485">
        <f t="shared" si="3"/>
        <v>1543.62</v>
      </c>
    </row>
    <row r="70" spans="1:6" ht="25" customHeight="1">
      <c r="A70" s="482"/>
      <c r="B70" s="486" t="s">
        <v>2306</v>
      </c>
      <c r="C70" s="487" t="s">
        <v>4</v>
      </c>
      <c r="D70" s="487">
        <v>26</v>
      </c>
      <c r="E70" s="552">
        <v>101.77</v>
      </c>
      <c r="F70" s="488">
        <f t="shared" si="3"/>
        <v>2646.02</v>
      </c>
    </row>
    <row r="71" spans="1:6" ht="25" customHeight="1">
      <c r="A71" s="482"/>
      <c r="B71" s="483" t="s">
        <v>2307</v>
      </c>
      <c r="C71" s="484" t="s">
        <v>4</v>
      </c>
      <c r="D71" s="484">
        <v>26</v>
      </c>
      <c r="E71" s="551">
        <v>135.69999999999999</v>
      </c>
      <c r="F71" s="485">
        <f t="shared" si="3"/>
        <v>3528.2</v>
      </c>
    </row>
    <row r="72" spans="1:6" ht="25" customHeight="1">
      <c r="A72" s="482"/>
      <c r="B72" s="486" t="s">
        <v>2308</v>
      </c>
      <c r="C72" s="487" t="s">
        <v>4</v>
      </c>
      <c r="D72" s="487">
        <v>130</v>
      </c>
      <c r="E72" s="552">
        <v>198.46</v>
      </c>
      <c r="F72" s="488">
        <f t="shared" si="3"/>
        <v>25799.8</v>
      </c>
    </row>
    <row r="73" spans="1:6" ht="25" customHeight="1">
      <c r="A73" s="482"/>
      <c r="B73" s="483" t="s">
        <v>2309</v>
      </c>
      <c r="C73" s="484" t="s">
        <v>4</v>
      </c>
      <c r="D73" s="484">
        <v>26</v>
      </c>
      <c r="E73" s="551">
        <v>101.77</v>
      </c>
      <c r="F73" s="485">
        <f t="shared" si="3"/>
        <v>2646.02</v>
      </c>
    </row>
    <row r="74" spans="1:6" ht="25" customHeight="1">
      <c r="B74" s="486" t="s">
        <v>2310</v>
      </c>
      <c r="C74" s="487" t="s">
        <v>4</v>
      </c>
      <c r="D74" s="487">
        <v>52</v>
      </c>
      <c r="E74" s="552">
        <v>59.37</v>
      </c>
      <c r="F74" s="488">
        <f t="shared" si="3"/>
        <v>3087.24</v>
      </c>
    </row>
    <row r="75" spans="1:6" ht="25" customHeight="1">
      <c r="B75" s="483" t="s">
        <v>2311</v>
      </c>
      <c r="C75" s="484" t="s">
        <v>4</v>
      </c>
      <c r="D75" s="484">
        <v>26</v>
      </c>
      <c r="E75" s="551">
        <v>59.37</v>
      </c>
      <c r="F75" s="485">
        <f t="shared" si="3"/>
        <v>1543.62</v>
      </c>
    </row>
    <row r="76" spans="1:6" ht="25" customHeight="1">
      <c r="B76" s="486" t="s">
        <v>2312</v>
      </c>
      <c r="C76" s="487" t="s">
        <v>4</v>
      </c>
      <c r="D76" s="487">
        <v>260</v>
      </c>
      <c r="E76" s="552">
        <v>42.4</v>
      </c>
      <c r="F76" s="488">
        <f t="shared" si="3"/>
        <v>11024</v>
      </c>
    </row>
    <row r="78" spans="1:6" ht="25" customHeight="1">
      <c r="E78" s="492" t="s">
        <v>3</v>
      </c>
      <c r="F78" s="493">
        <f>SUM(F5:F76)</f>
        <v>1381435.8299999998</v>
      </c>
    </row>
  </sheetData>
  <mergeCells count="1">
    <mergeCell ref="B3:F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8"/>
  <sheetViews>
    <sheetView workbookViewId="0"/>
  </sheetViews>
  <sheetFormatPr defaultColWidth="9.1796875" defaultRowHeight="15.5"/>
  <cols>
    <col min="1" max="1" width="9.1796875" style="475"/>
    <col min="2" max="2" width="68.453125" style="475" bestFit="1" customWidth="1"/>
    <col min="3" max="4" width="9.1796875" style="475"/>
    <col min="5" max="6" width="20.26953125" style="475" customWidth="1"/>
    <col min="7" max="16384" width="9.1796875" style="475"/>
  </cols>
  <sheetData>
    <row r="1" spans="1:6" ht="17.5">
      <c r="B1" s="476" t="s">
        <v>199</v>
      </c>
    </row>
    <row r="2" spans="1:6" ht="17.5">
      <c r="B2" s="476"/>
    </row>
    <row r="3" spans="1:6" ht="153" customHeight="1">
      <c r="B3" s="640" t="s">
        <v>2351</v>
      </c>
      <c r="C3" s="641"/>
      <c r="D3" s="641"/>
      <c r="E3" s="641"/>
      <c r="F3" s="642"/>
    </row>
    <row r="4" spans="1:6" ht="38.25" customHeight="1">
      <c r="B4" s="558" t="s">
        <v>2313</v>
      </c>
      <c r="C4" s="251" t="s">
        <v>0</v>
      </c>
      <c r="D4" s="251" t="s">
        <v>1</v>
      </c>
      <c r="E4" s="251" t="s">
        <v>2</v>
      </c>
      <c r="F4" s="251" t="s">
        <v>3</v>
      </c>
    </row>
    <row r="5" spans="1:6" ht="25" customHeight="1">
      <c r="B5" s="559" t="s">
        <v>2343</v>
      </c>
      <c r="C5" s="560" t="s">
        <v>4</v>
      </c>
      <c r="D5" s="560">
        <v>120</v>
      </c>
      <c r="E5" s="561">
        <v>2497.64</v>
      </c>
      <c r="F5" s="562">
        <f t="shared" ref="F5:F7" si="0">+D5*E5</f>
        <v>299716.8</v>
      </c>
    </row>
    <row r="6" spans="1:6" ht="25" customHeight="1">
      <c r="B6" s="41" t="s">
        <v>2344</v>
      </c>
      <c r="C6" s="8" t="s">
        <v>4</v>
      </c>
      <c r="D6" s="8">
        <v>60</v>
      </c>
      <c r="E6" s="563">
        <v>2624.85</v>
      </c>
      <c r="F6" s="40">
        <f t="shared" si="0"/>
        <v>157491</v>
      </c>
    </row>
    <row r="7" spans="1:6" ht="25" customHeight="1">
      <c r="B7" s="559" t="s">
        <v>2345</v>
      </c>
      <c r="C7" s="560" t="s">
        <v>4</v>
      </c>
      <c r="D7" s="560">
        <v>60</v>
      </c>
      <c r="E7" s="561">
        <v>2752.07</v>
      </c>
      <c r="F7" s="562">
        <f t="shared" si="0"/>
        <v>165124.20000000001</v>
      </c>
    </row>
    <row r="8" spans="1:6" ht="25" customHeight="1">
      <c r="A8" s="477"/>
      <c r="B8" s="477"/>
      <c r="C8" s="478"/>
      <c r="D8" s="478"/>
      <c r="E8" s="479"/>
      <c r="F8" s="479"/>
    </row>
    <row r="9" spans="1:6" ht="25" customHeight="1">
      <c r="A9" s="477"/>
      <c r="B9" s="558" t="s">
        <v>2350</v>
      </c>
      <c r="C9" s="481" t="s">
        <v>0</v>
      </c>
      <c r="D9" s="481" t="s">
        <v>1</v>
      </c>
      <c r="E9" s="481" t="s">
        <v>2</v>
      </c>
      <c r="F9" s="481" t="s">
        <v>3</v>
      </c>
    </row>
    <row r="10" spans="1:6" ht="25" customHeight="1">
      <c r="A10" s="477"/>
      <c r="B10" s="486" t="s">
        <v>2252</v>
      </c>
      <c r="C10" s="487" t="s">
        <v>4</v>
      </c>
      <c r="D10" s="487">
        <v>72</v>
      </c>
      <c r="E10" s="552">
        <v>220.51</v>
      </c>
      <c r="F10" s="488">
        <f t="shared" ref="F10:F39" si="1">+D10*E10</f>
        <v>15876.72</v>
      </c>
    </row>
    <row r="11" spans="1:6" ht="25" customHeight="1">
      <c r="A11" s="477"/>
      <c r="B11" s="483" t="s">
        <v>2253</v>
      </c>
      <c r="C11" s="484" t="s">
        <v>4</v>
      </c>
      <c r="D11" s="484">
        <v>24</v>
      </c>
      <c r="E11" s="551">
        <v>76.33</v>
      </c>
      <c r="F11" s="485">
        <f t="shared" si="1"/>
        <v>1831.92</v>
      </c>
    </row>
    <row r="12" spans="1:6" ht="25" customHeight="1">
      <c r="A12" s="477"/>
      <c r="B12" s="486" t="s">
        <v>2254</v>
      </c>
      <c r="C12" s="487" t="s">
        <v>4</v>
      </c>
      <c r="D12" s="487">
        <v>24</v>
      </c>
      <c r="E12" s="552">
        <v>76.33</v>
      </c>
      <c r="F12" s="488">
        <f t="shared" si="1"/>
        <v>1831.92</v>
      </c>
    </row>
    <row r="13" spans="1:6" ht="25" customHeight="1">
      <c r="A13" s="477"/>
      <c r="B13" s="483" t="s">
        <v>2255</v>
      </c>
      <c r="C13" s="484" t="s">
        <v>4</v>
      </c>
      <c r="D13" s="484">
        <v>24</v>
      </c>
      <c r="E13" s="551">
        <v>76.33</v>
      </c>
      <c r="F13" s="485">
        <f t="shared" si="1"/>
        <v>1831.92</v>
      </c>
    </row>
    <row r="14" spans="1:6" ht="25" customHeight="1">
      <c r="A14" s="477"/>
      <c r="B14" s="486" t="s">
        <v>2256</v>
      </c>
      <c r="C14" s="487" t="s">
        <v>4</v>
      </c>
      <c r="D14" s="487">
        <v>60</v>
      </c>
      <c r="E14" s="552">
        <v>76.33</v>
      </c>
      <c r="F14" s="488">
        <f t="shared" si="1"/>
        <v>4579.8</v>
      </c>
    </row>
    <row r="15" spans="1:6" ht="25" customHeight="1">
      <c r="A15" s="477"/>
      <c r="B15" s="483" t="s">
        <v>2257</v>
      </c>
      <c r="C15" s="484" t="s">
        <v>4</v>
      </c>
      <c r="D15" s="484">
        <v>40</v>
      </c>
      <c r="E15" s="551">
        <v>1365.44</v>
      </c>
      <c r="F15" s="485">
        <f t="shared" si="1"/>
        <v>54617.600000000006</v>
      </c>
    </row>
    <row r="16" spans="1:6" ht="25" customHeight="1">
      <c r="A16" s="477"/>
      <c r="B16" s="486" t="s">
        <v>2258</v>
      </c>
      <c r="C16" s="487" t="s">
        <v>4</v>
      </c>
      <c r="D16" s="487">
        <v>40</v>
      </c>
      <c r="E16" s="552">
        <v>195.06</v>
      </c>
      <c r="F16" s="488">
        <f t="shared" si="1"/>
        <v>7802.4</v>
      </c>
    </row>
    <row r="17" spans="1:6" ht="25" customHeight="1">
      <c r="A17" s="477"/>
      <c r="B17" s="483" t="s">
        <v>2259</v>
      </c>
      <c r="C17" s="484" t="s">
        <v>4</v>
      </c>
      <c r="D17" s="484">
        <v>240</v>
      </c>
      <c r="E17" s="551">
        <v>84.81</v>
      </c>
      <c r="F17" s="485">
        <f t="shared" si="1"/>
        <v>20354.400000000001</v>
      </c>
    </row>
    <row r="18" spans="1:6" ht="25" customHeight="1">
      <c r="A18" s="477"/>
      <c r="B18" s="486" t="s">
        <v>2314</v>
      </c>
      <c r="C18" s="487" t="s">
        <v>4</v>
      </c>
      <c r="D18" s="487">
        <v>12</v>
      </c>
      <c r="E18" s="552">
        <v>127.21</v>
      </c>
      <c r="F18" s="488">
        <f t="shared" si="1"/>
        <v>1526.52</v>
      </c>
    </row>
    <row r="19" spans="1:6" ht="25" customHeight="1">
      <c r="A19" s="477"/>
      <c r="B19" s="483" t="s">
        <v>2261</v>
      </c>
      <c r="C19" s="484" t="s">
        <v>4</v>
      </c>
      <c r="D19" s="484">
        <v>12</v>
      </c>
      <c r="E19" s="551">
        <v>59.37</v>
      </c>
      <c r="F19" s="485">
        <f t="shared" si="1"/>
        <v>712.43999999999994</v>
      </c>
    </row>
    <row r="20" spans="1:6" ht="25" customHeight="1">
      <c r="A20" s="477"/>
      <c r="B20" s="486" t="s">
        <v>2263</v>
      </c>
      <c r="C20" s="487" t="s">
        <v>2264</v>
      </c>
      <c r="D20" s="487">
        <v>2400</v>
      </c>
      <c r="E20" s="552">
        <v>18.66</v>
      </c>
      <c r="F20" s="488">
        <f t="shared" si="1"/>
        <v>44784</v>
      </c>
    </row>
    <row r="21" spans="1:6" ht="25" customHeight="1">
      <c r="A21" s="477"/>
      <c r="B21" s="483" t="s">
        <v>2265</v>
      </c>
      <c r="C21" s="484" t="s">
        <v>2264</v>
      </c>
      <c r="D21" s="484">
        <v>2400</v>
      </c>
      <c r="E21" s="551">
        <v>22.05</v>
      </c>
      <c r="F21" s="485">
        <f t="shared" si="1"/>
        <v>52920</v>
      </c>
    </row>
    <row r="22" spans="1:6" ht="25" customHeight="1">
      <c r="A22" s="477"/>
      <c r="B22" s="486" t="s">
        <v>2266</v>
      </c>
      <c r="C22" s="487" t="s">
        <v>4</v>
      </c>
      <c r="D22" s="487">
        <v>240</v>
      </c>
      <c r="E22" s="552">
        <v>110.25</v>
      </c>
      <c r="F22" s="488">
        <f t="shared" si="1"/>
        <v>26460</v>
      </c>
    </row>
    <row r="23" spans="1:6" ht="25" customHeight="1">
      <c r="A23" s="477"/>
      <c r="B23" s="483" t="s">
        <v>2315</v>
      </c>
      <c r="C23" s="484" t="s">
        <v>4</v>
      </c>
      <c r="D23" s="484">
        <v>240</v>
      </c>
      <c r="E23" s="551">
        <v>144.18</v>
      </c>
      <c r="F23" s="485">
        <f t="shared" si="1"/>
        <v>34603.200000000004</v>
      </c>
    </row>
    <row r="24" spans="1:6" ht="25" customHeight="1">
      <c r="A24" s="477"/>
      <c r="B24" s="486" t="s">
        <v>2268</v>
      </c>
      <c r="C24" s="487" t="s">
        <v>4</v>
      </c>
      <c r="D24" s="487">
        <v>240</v>
      </c>
      <c r="E24" s="552">
        <v>76.33</v>
      </c>
      <c r="F24" s="488">
        <f t="shared" si="1"/>
        <v>18319.2</v>
      </c>
    </row>
    <row r="25" spans="1:6" ht="25" customHeight="1">
      <c r="A25" s="477"/>
      <c r="B25" s="483" t="s">
        <v>2316</v>
      </c>
      <c r="C25" s="484" t="s">
        <v>4</v>
      </c>
      <c r="D25" s="484">
        <v>120</v>
      </c>
      <c r="E25" s="551">
        <v>644.55999999999995</v>
      </c>
      <c r="F25" s="485">
        <f t="shared" si="1"/>
        <v>77347.199999999997</v>
      </c>
    </row>
    <row r="26" spans="1:6" ht="25" customHeight="1">
      <c r="A26" s="477"/>
      <c r="B26" s="486" t="s">
        <v>2317</v>
      </c>
      <c r="C26" s="487" t="s">
        <v>4</v>
      </c>
      <c r="D26" s="487">
        <v>120</v>
      </c>
      <c r="E26" s="552">
        <v>729.37</v>
      </c>
      <c r="F26" s="488">
        <f t="shared" si="1"/>
        <v>87524.4</v>
      </c>
    </row>
    <row r="27" spans="1:6" ht="25" customHeight="1">
      <c r="A27" s="477"/>
      <c r="B27" s="483" t="s">
        <v>2349</v>
      </c>
      <c r="C27" s="484" t="s">
        <v>4</v>
      </c>
      <c r="D27" s="484">
        <v>12</v>
      </c>
      <c r="E27" s="551">
        <v>627.59</v>
      </c>
      <c r="F27" s="485">
        <f t="shared" si="1"/>
        <v>7531.08</v>
      </c>
    </row>
    <row r="28" spans="1:6" ht="25" customHeight="1">
      <c r="A28" s="477"/>
      <c r="B28" s="486" t="s">
        <v>2318</v>
      </c>
      <c r="C28" s="487" t="s">
        <v>4</v>
      </c>
      <c r="D28" s="487">
        <v>12</v>
      </c>
      <c r="E28" s="552">
        <v>279.87</v>
      </c>
      <c r="F28" s="488">
        <f t="shared" si="1"/>
        <v>3358.44</v>
      </c>
    </row>
    <row r="29" spans="1:6" ht="25" customHeight="1">
      <c r="A29" s="477"/>
      <c r="B29" s="483" t="s">
        <v>2269</v>
      </c>
      <c r="C29" s="484" t="s">
        <v>4</v>
      </c>
      <c r="D29" s="484">
        <v>180</v>
      </c>
      <c r="E29" s="551">
        <v>67.849999999999994</v>
      </c>
      <c r="F29" s="485">
        <f t="shared" si="1"/>
        <v>12212.999999999998</v>
      </c>
    </row>
    <row r="30" spans="1:6" ht="25" customHeight="1">
      <c r="A30" s="477"/>
      <c r="B30" s="486" t="s">
        <v>2270</v>
      </c>
      <c r="C30" s="487" t="s">
        <v>4</v>
      </c>
      <c r="D30" s="487">
        <v>180</v>
      </c>
      <c r="E30" s="552">
        <v>59.37</v>
      </c>
      <c r="F30" s="488">
        <f t="shared" si="1"/>
        <v>10686.6</v>
      </c>
    </row>
    <row r="31" spans="1:6" ht="25" customHeight="1">
      <c r="A31" s="477"/>
      <c r="B31" s="483" t="s">
        <v>2271</v>
      </c>
      <c r="C31" s="484" t="s">
        <v>2262</v>
      </c>
      <c r="D31" s="484">
        <v>240</v>
      </c>
      <c r="E31" s="551">
        <v>8.48</v>
      </c>
      <c r="F31" s="485">
        <f t="shared" si="1"/>
        <v>2035.2</v>
      </c>
    </row>
    <row r="32" spans="1:6" ht="25" customHeight="1">
      <c r="A32" s="477"/>
      <c r="B32" s="486" t="s">
        <v>2272</v>
      </c>
      <c r="C32" s="487" t="s">
        <v>2262</v>
      </c>
      <c r="D32" s="487">
        <v>360</v>
      </c>
      <c r="E32" s="552">
        <v>14.42</v>
      </c>
      <c r="F32" s="488">
        <f t="shared" si="1"/>
        <v>5191.2</v>
      </c>
    </row>
    <row r="33" spans="1:6" ht="25" customHeight="1">
      <c r="A33" s="477"/>
      <c r="B33" s="483" t="s">
        <v>2273</v>
      </c>
      <c r="C33" s="484" t="s">
        <v>2262</v>
      </c>
      <c r="D33" s="484">
        <v>240</v>
      </c>
      <c r="E33" s="551">
        <v>18.149999999999999</v>
      </c>
      <c r="F33" s="485">
        <f t="shared" si="1"/>
        <v>4356</v>
      </c>
    </row>
    <row r="34" spans="1:6" ht="25" customHeight="1">
      <c r="A34" s="477"/>
      <c r="B34" s="486" t="s">
        <v>2274</v>
      </c>
      <c r="C34" s="487" t="s">
        <v>2262</v>
      </c>
      <c r="D34" s="487">
        <v>180</v>
      </c>
      <c r="E34" s="552">
        <v>20.350000000000001</v>
      </c>
      <c r="F34" s="488">
        <f t="shared" si="1"/>
        <v>3663.0000000000005</v>
      </c>
    </row>
    <row r="35" spans="1:6" ht="25" customHeight="1">
      <c r="A35" s="477"/>
      <c r="B35" s="483" t="s">
        <v>2338</v>
      </c>
      <c r="C35" s="484" t="s">
        <v>4</v>
      </c>
      <c r="D35" s="484">
        <v>10</v>
      </c>
      <c r="E35" s="551">
        <v>271.39</v>
      </c>
      <c r="F35" s="485">
        <f t="shared" si="1"/>
        <v>2713.8999999999996</v>
      </c>
    </row>
    <row r="36" spans="1:6" ht="25" customHeight="1">
      <c r="A36" s="477"/>
      <c r="B36" s="486" t="s">
        <v>2339</v>
      </c>
      <c r="C36" s="487" t="s">
        <v>4</v>
      </c>
      <c r="D36" s="487">
        <v>15</v>
      </c>
      <c r="E36" s="552">
        <v>93.29</v>
      </c>
      <c r="F36" s="488">
        <f t="shared" si="1"/>
        <v>1399.3500000000001</v>
      </c>
    </row>
    <row r="37" spans="1:6" ht="25" customHeight="1">
      <c r="A37" s="477"/>
      <c r="B37" s="483" t="s">
        <v>2340</v>
      </c>
      <c r="C37" s="487" t="s">
        <v>4</v>
      </c>
      <c r="D37" s="484">
        <v>15</v>
      </c>
      <c r="E37" s="551">
        <v>186.58</v>
      </c>
      <c r="F37" s="485">
        <f t="shared" si="1"/>
        <v>2798.7000000000003</v>
      </c>
    </row>
    <row r="38" spans="1:6" ht="25" customHeight="1">
      <c r="A38" s="477"/>
      <c r="B38" s="486" t="s">
        <v>2341</v>
      </c>
      <c r="C38" s="487" t="s">
        <v>4</v>
      </c>
      <c r="D38" s="487">
        <v>30</v>
      </c>
      <c r="E38" s="552">
        <v>152.66</v>
      </c>
      <c r="F38" s="488">
        <f t="shared" si="1"/>
        <v>4579.8</v>
      </c>
    </row>
    <row r="39" spans="1:6" ht="25" customHeight="1">
      <c r="A39" s="477"/>
      <c r="B39" s="483" t="s">
        <v>2342</v>
      </c>
      <c r="C39" s="487" t="s">
        <v>4</v>
      </c>
      <c r="D39" s="484">
        <v>30</v>
      </c>
      <c r="E39" s="551">
        <v>161.13999999999999</v>
      </c>
      <c r="F39" s="485">
        <f t="shared" si="1"/>
        <v>4834.2</v>
      </c>
    </row>
    <row r="40" spans="1:6">
      <c r="A40" s="477"/>
      <c r="B40" s="489"/>
      <c r="C40" s="490"/>
      <c r="D40" s="490"/>
      <c r="E40" s="494"/>
      <c r="F40" s="491"/>
    </row>
    <row r="41" spans="1:6" ht="25" customHeight="1">
      <c r="A41" s="477"/>
      <c r="B41" s="480" t="s">
        <v>2275</v>
      </c>
      <c r="C41" s="481" t="s">
        <v>0</v>
      </c>
      <c r="D41" s="481" t="s">
        <v>1</v>
      </c>
      <c r="E41" s="481" t="s">
        <v>2</v>
      </c>
      <c r="F41" s="481" t="s">
        <v>3</v>
      </c>
    </row>
    <row r="42" spans="1:6" ht="25" customHeight="1">
      <c r="A42" s="477"/>
      <c r="B42" s="483" t="s">
        <v>2276</v>
      </c>
      <c r="C42" s="487" t="s">
        <v>4</v>
      </c>
      <c r="D42" s="484">
        <v>48</v>
      </c>
      <c r="E42" s="551">
        <v>237.47</v>
      </c>
      <c r="F42" s="485">
        <f>+D42*E42</f>
        <v>11398.56</v>
      </c>
    </row>
    <row r="43" spans="1:6" ht="25" customHeight="1">
      <c r="A43" s="477"/>
      <c r="B43" s="486" t="s">
        <v>2277</v>
      </c>
      <c r="C43" s="487" t="s">
        <v>4</v>
      </c>
      <c r="D43" s="487">
        <v>48</v>
      </c>
      <c r="E43" s="552">
        <v>262.91000000000003</v>
      </c>
      <c r="F43" s="488">
        <f t="shared" ref="F43:F79" si="2">+D43*E43</f>
        <v>12619.68</v>
      </c>
    </row>
    <row r="44" spans="1:6" ht="25" customHeight="1">
      <c r="A44" s="477"/>
      <c r="B44" s="483" t="s">
        <v>2278</v>
      </c>
      <c r="C44" s="487" t="s">
        <v>4</v>
      </c>
      <c r="D44" s="484">
        <v>48</v>
      </c>
      <c r="E44" s="551">
        <v>228.99</v>
      </c>
      <c r="F44" s="485">
        <f t="shared" si="2"/>
        <v>10991.52</v>
      </c>
    </row>
    <row r="45" spans="1:6" ht="25" customHeight="1">
      <c r="A45" s="477"/>
      <c r="B45" s="486" t="s">
        <v>2279</v>
      </c>
      <c r="C45" s="487" t="s">
        <v>4</v>
      </c>
      <c r="D45" s="487">
        <v>48</v>
      </c>
      <c r="E45" s="552">
        <v>271.39</v>
      </c>
      <c r="F45" s="488">
        <f t="shared" si="2"/>
        <v>13026.72</v>
      </c>
    </row>
    <row r="46" spans="1:6" ht="25" customHeight="1">
      <c r="A46" s="477"/>
      <c r="B46" s="483" t="s">
        <v>2280</v>
      </c>
      <c r="C46" s="487" t="s">
        <v>4</v>
      </c>
      <c r="D46" s="484">
        <v>24</v>
      </c>
      <c r="E46" s="551">
        <v>228.99</v>
      </c>
      <c r="F46" s="485">
        <f t="shared" si="2"/>
        <v>5495.76</v>
      </c>
    </row>
    <row r="47" spans="1:6" ht="25" customHeight="1">
      <c r="A47" s="477"/>
      <c r="B47" s="486" t="s">
        <v>2281</v>
      </c>
      <c r="C47" s="487" t="s">
        <v>4</v>
      </c>
      <c r="D47" s="487">
        <v>48</v>
      </c>
      <c r="E47" s="552">
        <v>59.37</v>
      </c>
      <c r="F47" s="488">
        <f t="shared" si="2"/>
        <v>2849.7599999999998</v>
      </c>
    </row>
    <row r="48" spans="1:6" ht="25" customHeight="1">
      <c r="A48" s="477"/>
      <c r="B48" s="483" t="s">
        <v>2282</v>
      </c>
      <c r="C48" s="487" t="s">
        <v>4</v>
      </c>
      <c r="D48" s="484">
        <v>36</v>
      </c>
      <c r="E48" s="551">
        <v>59.37</v>
      </c>
      <c r="F48" s="485">
        <f t="shared" si="2"/>
        <v>2137.3199999999997</v>
      </c>
    </row>
    <row r="49" spans="1:6" ht="25" customHeight="1">
      <c r="A49" s="477"/>
      <c r="B49" s="486" t="s">
        <v>2283</v>
      </c>
      <c r="C49" s="487" t="s">
        <v>4</v>
      </c>
      <c r="D49" s="487">
        <v>24</v>
      </c>
      <c r="E49" s="552">
        <v>84.81</v>
      </c>
      <c r="F49" s="488">
        <f t="shared" si="2"/>
        <v>2035.44</v>
      </c>
    </row>
    <row r="50" spans="1:6" ht="25" customHeight="1">
      <c r="A50" s="477"/>
      <c r="B50" s="483" t="s">
        <v>2284</v>
      </c>
      <c r="C50" s="487" t="s">
        <v>4</v>
      </c>
      <c r="D50" s="484">
        <v>60</v>
      </c>
      <c r="E50" s="551">
        <v>42.4</v>
      </c>
      <c r="F50" s="485">
        <f t="shared" si="2"/>
        <v>2544</v>
      </c>
    </row>
    <row r="51" spans="1:6" ht="25" customHeight="1">
      <c r="A51" s="477"/>
      <c r="B51" s="486" t="s">
        <v>2285</v>
      </c>
      <c r="C51" s="487" t="s">
        <v>4</v>
      </c>
      <c r="D51" s="487">
        <v>48</v>
      </c>
      <c r="E51" s="552">
        <v>169.62</v>
      </c>
      <c r="F51" s="488">
        <f t="shared" si="2"/>
        <v>8141.76</v>
      </c>
    </row>
    <row r="52" spans="1:6" ht="25" customHeight="1">
      <c r="A52" s="477"/>
      <c r="B52" s="483" t="s">
        <v>2293</v>
      </c>
      <c r="C52" s="487" t="s">
        <v>4</v>
      </c>
      <c r="D52" s="484">
        <v>48</v>
      </c>
      <c r="E52" s="551">
        <v>25.44</v>
      </c>
      <c r="F52" s="485">
        <f t="shared" si="2"/>
        <v>1221.1200000000001</v>
      </c>
    </row>
    <row r="53" spans="1:6" ht="25" customHeight="1">
      <c r="A53" s="477"/>
      <c r="B53" s="486" t="s">
        <v>2293</v>
      </c>
      <c r="C53" s="487" t="s">
        <v>4</v>
      </c>
      <c r="D53" s="487">
        <v>48</v>
      </c>
      <c r="E53" s="552">
        <v>25.44</v>
      </c>
      <c r="F53" s="488">
        <f t="shared" si="2"/>
        <v>1221.1200000000001</v>
      </c>
    </row>
    <row r="54" spans="1:6" ht="25" customHeight="1">
      <c r="A54" s="477"/>
      <c r="B54" s="483" t="s">
        <v>2287</v>
      </c>
      <c r="C54" s="487" t="s">
        <v>4</v>
      </c>
      <c r="D54" s="484">
        <v>36</v>
      </c>
      <c r="E54" s="551">
        <v>169.62</v>
      </c>
      <c r="F54" s="485">
        <f t="shared" si="2"/>
        <v>6106.32</v>
      </c>
    </row>
    <row r="55" spans="1:6" ht="25" customHeight="1">
      <c r="A55" s="477"/>
      <c r="B55" s="486" t="s">
        <v>2288</v>
      </c>
      <c r="C55" s="487" t="s">
        <v>4</v>
      </c>
      <c r="D55" s="487">
        <v>24</v>
      </c>
      <c r="E55" s="552">
        <v>228.99</v>
      </c>
      <c r="F55" s="488">
        <f t="shared" si="2"/>
        <v>5495.76</v>
      </c>
    </row>
    <row r="56" spans="1:6" ht="25" customHeight="1">
      <c r="A56" s="477"/>
      <c r="B56" s="483" t="s">
        <v>2289</v>
      </c>
      <c r="C56" s="487" t="s">
        <v>4</v>
      </c>
      <c r="D56" s="484">
        <v>24</v>
      </c>
      <c r="E56" s="551">
        <v>59.37</v>
      </c>
      <c r="F56" s="485">
        <f t="shared" si="2"/>
        <v>1424.8799999999999</v>
      </c>
    </row>
    <row r="57" spans="1:6" ht="25" customHeight="1">
      <c r="A57" s="477"/>
      <c r="B57" s="486" t="s">
        <v>2290</v>
      </c>
      <c r="C57" s="487" t="s">
        <v>4</v>
      </c>
      <c r="D57" s="487">
        <v>24</v>
      </c>
      <c r="E57" s="552">
        <v>59.37</v>
      </c>
      <c r="F57" s="488">
        <f t="shared" si="2"/>
        <v>1424.8799999999999</v>
      </c>
    </row>
    <row r="58" spans="1:6" ht="25" customHeight="1">
      <c r="A58" s="477"/>
      <c r="B58" s="483" t="s">
        <v>2319</v>
      </c>
      <c r="C58" s="487" t="s">
        <v>4</v>
      </c>
      <c r="D58" s="484">
        <v>48</v>
      </c>
      <c r="E58" s="551">
        <v>67.849999999999994</v>
      </c>
      <c r="F58" s="485">
        <f t="shared" si="2"/>
        <v>3256.7999999999997</v>
      </c>
    </row>
    <row r="59" spans="1:6" ht="25" customHeight="1">
      <c r="A59" s="477"/>
      <c r="B59" s="486" t="s">
        <v>2320</v>
      </c>
      <c r="C59" s="487" t="s">
        <v>4</v>
      </c>
      <c r="D59" s="487">
        <v>48</v>
      </c>
      <c r="E59" s="552">
        <v>42.4</v>
      </c>
      <c r="F59" s="488">
        <f t="shared" si="2"/>
        <v>2035.1999999999998</v>
      </c>
    </row>
    <row r="60" spans="1:6" ht="25" customHeight="1">
      <c r="A60" s="477"/>
      <c r="B60" s="483" t="s">
        <v>2321</v>
      </c>
      <c r="C60" s="487" t="s">
        <v>4</v>
      </c>
      <c r="D60" s="484">
        <v>24</v>
      </c>
      <c r="E60" s="551">
        <v>55.97</v>
      </c>
      <c r="F60" s="485">
        <f t="shared" si="2"/>
        <v>1343.28</v>
      </c>
    </row>
    <row r="61" spans="1:6" ht="25" customHeight="1">
      <c r="A61" s="477"/>
      <c r="B61" s="486" t="s">
        <v>2294</v>
      </c>
      <c r="C61" s="487" t="s">
        <v>4</v>
      </c>
      <c r="D61" s="487">
        <v>48</v>
      </c>
      <c r="E61" s="552">
        <v>271.39</v>
      </c>
      <c r="F61" s="488">
        <f t="shared" si="2"/>
        <v>13026.72</v>
      </c>
    </row>
    <row r="62" spans="1:6" ht="25" customHeight="1">
      <c r="A62" s="477"/>
      <c r="B62" s="483" t="s">
        <v>2295</v>
      </c>
      <c r="C62" s="487" t="s">
        <v>4</v>
      </c>
      <c r="D62" s="484">
        <v>24</v>
      </c>
      <c r="E62" s="551">
        <v>228.99</v>
      </c>
      <c r="F62" s="485">
        <f t="shared" si="2"/>
        <v>5495.76</v>
      </c>
    </row>
    <row r="63" spans="1:6" ht="25" customHeight="1">
      <c r="A63" s="477"/>
      <c r="B63" s="486" t="s">
        <v>2296</v>
      </c>
      <c r="C63" s="487" t="s">
        <v>4</v>
      </c>
      <c r="D63" s="487">
        <v>24</v>
      </c>
      <c r="E63" s="552">
        <v>228.99</v>
      </c>
      <c r="F63" s="488">
        <f t="shared" si="2"/>
        <v>5495.76</v>
      </c>
    </row>
    <row r="64" spans="1:6" ht="25" customHeight="1">
      <c r="A64" s="477"/>
      <c r="B64" s="483" t="s">
        <v>2297</v>
      </c>
      <c r="C64" s="487" t="s">
        <v>4</v>
      </c>
      <c r="D64" s="484">
        <v>24</v>
      </c>
      <c r="E64" s="551">
        <v>186.58</v>
      </c>
      <c r="F64" s="485">
        <f t="shared" si="2"/>
        <v>4477.92</v>
      </c>
    </row>
    <row r="65" spans="1:6" ht="25" customHeight="1">
      <c r="A65" s="477"/>
      <c r="B65" s="486" t="s">
        <v>2304</v>
      </c>
      <c r="C65" s="487" t="s">
        <v>4</v>
      </c>
      <c r="D65" s="487">
        <v>24</v>
      </c>
      <c r="E65" s="552">
        <v>59.37</v>
      </c>
      <c r="F65" s="488">
        <f t="shared" si="2"/>
        <v>1424.8799999999999</v>
      </c>
    </row>
    <row r="66" spans="1:6" ht="25" customHeight="1">
      <c r="A66" s="477"/>
      <c r="B66" s="483" t="s">
        <v>2305</v>
      </c>
      <c r="C66" s="487" t="s">
        <v>4</v>
      </c>
      <c r="D66" s="484">
        <v>24</v>
      </c>
      <c r="E66" s="551">
        <v>59.37</v>
      </c>
      <c r="F66" s="485">
        <f t="shared" si="2"/>
        <v>1424.8799999999999</v>
      </c>
    </row>
    <row r="67" spans="1:6" ht="25" customHeight="1">
      <c r="A67" s="477"/>
      <c r="B67" s="486" t="s">
        <v>2306</v>
      </c>
      <c r="C67" s="487" t="s">
        <v>4</v>
      </c>
      <c r="D67" s="487">
        <v>36</v>
      </c>
      <c r="E67" s="552">
        <v>101.77</v>
      </c>
      <c r="F67" s="488">
        <f t="shared" si="2"/>
        <v>3663.72</v>
      </c>
    </row>
    <row r="68" spans="1:6" ht="25" customHeight="1">
      <c r="A68" s="477"/>
      <c r="B68" s="483" t="s">
        <v>2307</v>
      </c>
      <c r="C68" s="487" t="s">
        <v>4</v>
      </c>
      <c r="D68" s="484">
        <v>24</v>
      </c>
      <c r="E68" s="551">
        <v>135.69999999999999</v>
      </c>
      <c r="F68" s="485">
        <f t="shared" si="2"/>
        <v>3256.7999999999997</v>
      </c>
    </row>
    <row r="69" spans="1:6" ht="25" customHeight="1">
      <c r="A69" s="477"/>
      <c r="B69" s="486" t="s">
        <v>2302</v>
      </c>
      <c r="C69" s="487" t="s">
        <v>4</v>
      </c>
      <c r="D69" s="487">
        <v>24</v>
      </c>
      <c r="E69" s="552">
        <v>271.39</v>
      </c>
      <c r="F69" s="488">
        <f t="shared" si="2"/>
        <v>6513.36</v>
      </c>
    </row>
    <row r="70" spans="1:6" ht="25" customHeight="1">
      <c r="A70" s="477"/>
      <c r="B70" s="483" t="s">
        <v>2303</v>
      </c>
      <c r="C70" s="487" t="s">
        <v>4</v>
      </c>
      <c r="D70" s="484">
        <v>24</v>
      </c>
      <c r="E70" s="551">
        <v>228.99</v>
      </c>
      <c r="F70" s="485">
        <f t="shared" si="2"/>
        <v>5495.76</v>
      </c>
    </row>
    <row r="71" spans="1:6" ht="25" customHeight="1">
      <c r="A71" s="477"/>
      <c r="B71" s="486" t="s">
        <v>2310</v>
      </c>
      <c r="C71" s="487" t="s">
        <v>4</v>
      </c>
      <c r="D71" s="487">
        <v>120</v>
      </c>
      <c r="E71" s="552">
        <v>59.37</v>
      </c>
      <c r="F71" s="488">
        <f t="shared" si="2"/>
        <v>7124.4</v>
      </c>
    </row>
    <row r="72" spans="1:6" ht="25" customHeight="1">
      <c r="A72" s="477"/>
      <c r="B72" s="483" t="s">
        <v>2322</v>
      </c>
      <c r="C72" s="487" t="s">
        <v>4</v>
      </c>
      <c r="D72" s="484">
        <v>24</v>
      </c>
      <c r="E72" s="551">
        <v>59.37</v>
      </c>
      <c r="F72" s="485">
        <f t="shared" si="2"/>
        <v>1424.8799999999999</v>
      </c>
    </row>
    <row r="73" spans="1:6" ht="25" customHeight="1">
      <c r="A73" s="477"/>
      <c r="B73" s="486" t="s">
        <v>2323</v>
      </c>
      <c r="C73" s="487" t="s">
        <v>4</v>
      </c>
      <c r="D73" s="487">
        <v>48</v>
      </c>
      <c r="E73" s="552">
        <v>101.77</v>
      </c>
      <c r="F73" s="488">
        <f t="shared" si="2"/>
        <v>4884.96</v>
      </c>
    </row>
    <row r="74" spans="1:6" ht="25" customHeight="1">
      <c r="A74" s="477"/>
      <c r="B74" s="483" t="s">
        <v>2324</v>
      </c>
      <c r="C74" s="487" t="s">
        <v>4</v>
      </c>
      <c r="D74" s="484">
        <v>24</v>
      </c>
      <c r="E74" s="551">
        <v>135.69999999999999</v>
      </c>
      <c r="F74" s="485">
        <f t="shared" si="2"/>
        <v>3256.7999999999997</v>
      </c>
    </row>
    <row r="75" spans="1:6" ht="25" customHeight="1">
      <c r="A75" s="477"/>
      <c r="B75" s="486" t="s">
        <v>2308</v>
      </c>
      <c r="C75" s="487" t="s">
        <v>4</v>
      </c>
      <c r="D75" s="487">
        <v>240</v>
      </c>
      <c r="E75" s="552">
        <v>198.46</v>
      </c>
      <c r="F75" s="488">
        <f t="shared" si="2"/>
        <v>47630.400000000001</v>
      </c>
    </row>
    <row r="76" spans="1:6" ht="25" customHeight="1">
      <c r="A76" s="477"/>
      <c r="B76" s="483" t="s">
        <v>2309</v>
      </c>
      <c r="C76" s="487" t="s">
        <v>4</v>
      </c>
      <c r="D76" s="484">
        <v>24</v>
      </c>
      <c r="E76" s="551">
        <v>101.77</v>
      </c>
      <c r="F76" s="485">
        <f t="shared" si="2"/>
        <v>2442.48</v>
      </c>
    </row>
    <row r="77" spans="1:6" ht="25" customHeight="1">
      <c r="A77" s="477"/>
      <c r="B77" s="486" t="s">
        <v>2310</v>
      </c>
      <c r="C77" s="487" t="s">
        <v>4</v>
      </c>
      <c r="D77" s="487">
        <v>48</v>
      </c>
      <c r="E77" s="552">
        <v>59.37</v>
      </c>
      <c r="F77" s="488">
        <f t="shared" si="2"/>
        <v>2849.7599999999998</v>
      </c>
    </row>
    <row r="78" spans="1:6" ht="25" customHeight="1">
      <c r="A78" s="477"/>
      <c r="B78" s="483" t="s">
        <v>2311</v>
      </c>
      <c r="C78" s="487" t="s">
        <v>4</v>
      </c>
      <c r="D78" s="484">
        <v>24</v>
      </c>
      <c r="E78" s="551">
        <v>59.37</v>
      </c>
      <c r="F78" s="485">
        <f t="shared" si="2"/>
        <v>1424.8799999999999</v>
      </c>
    </row>
    <row r="79" spans="1:6" ht="25" customHeight="1">
      <c r="A79" s="477"/>
      <c r="B79" s="486" t="s">
        <v>2312</v>
      </c>
      <c r="C79" s="487" t="s">
        <v>4</v>
      </c>
      <c r="D79" s="487">
        <v>240</v>
      </c>
      <c r="E79" s="552">
        <v>42.4</v>
      </c>
      <c r="F79" s="488">
        <f t="shared" si="2"/>
        <v>10176</v>
      </c>
    </row>
    <row r="80" spans="1:6">
      <c r="A80" s="477"/>
    </row>
    <row r="81" spans="1:6" ht="25" customHeight="1">
      <c r="A81" s="477"/>
      <c r="E81" s="492" t="s">
        <v>3</v>
      </c>
      <c r="F81" s="493">
        <f>SUM(F5:F79)</f>
        <v>1366876.1099999994</v>
      </c>
    </row>
    <row r="82" spans="1:6">
      <c r="A82" s="477"/>
    </row>
    <row r="83" spans="1:6">
      <c r="A83" s="477"/>
    </row>
    <row r="84" spans="1:6">
      <c r="A84" s="477"/>
    </row>
    <row r="85" spans="1:6">
      <c r="A85" s="477"/>
    </row>
    <row r="86" spans="1:6">
      <c r="A86" s="477"/>
    </row>
    <row r="87" spans="1:6">
      <c r="A87" s="477"/>
    </row>
    <row r="88" spans="1:6">
      <c r="A88" s="477"/>
    </row>
    <row r="89" spans="1:6">
      <c r="A89" s="477"/>
    </row>
    <row r="90" spans="1:6">
      <c r="A90" s="477"/>
    </row>
    <row r="91" spans="1:6">
      <c r="A91" s="477"/>
    </row>
    <row r="92" spans="1:6">
      <c r="A92" s="477"/>
    </row>
    <row r="93" spans="1:6">
      <c r="A93" s="477"/>
    </row>
    <row r="94" spans="1:6">
      <c r="A94" s="477"/>
    </row>
    <row r="95" spans="1:6">
      <c r="A95" s="477"/>
    </row>
    <row r="96" spans="1:6">
      <c r="A96" s="477"/>
    </row>
    <row r="97" spans="1:1">
      <c r="A97" s="477"/>
    </row>
    <row r="98" spans="1:1">
      <c r="A98" s="477"/>
    </row>
    <row r="99" spans="1:1">
      <c r="A99" s="477"/>
    </row>
    <row r="100" spans="1:1">
      <c r="A100" s="477"/>
    </row>
    <row r="101" spans="1:1">
      <c r="A101" s="477"/>
    </row>
    <row r="102" spans="1:1">
      <c r="A102" s="477"/>
    </row>
    <row r="103" spans="1:1">
      <c r="A103" s="477"/>
    </row>
    <row r="104" spans="1:1">
      <c r="A104" s="477"/>
    </row>
    <row r="105" spans="1:1">
      <c r="A105" s="477"/>
    </row>
    <row r="106" spans="1:1">
      <c r="A106" s="477"/>
    </row>
    <row r="107" spans="1:1">
      <c r="A107" s="477"/>
    </row>
    <row r="108" spans="1:1">
      <c r="A108" s="477"/>
    </row>
  </sheetData>
  <mergeCells count="1">
    <mergeCell ref="B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1"/>
  <sheetViews>
    <sheetView workbookViewId="0"/>
  </sheetViews>
  <sheetFormatPr defaultColWidth="9.1796875" defaultRowHeight="15.5"/>
  <cols>
    <col min="1" max="1" width="9.1796875" style="475"/>
    <col min="2" max="2" width="68.453125" style="475" bestFit="1" customWidth="1"/>
    <col min="3" max="4" width="9.1796875" style="475"/>
    <col min="5" max="6" width="20.26953125" style="475" customWidth="1"/>
    <col min="7" max="16384" width="9.1796875" style="475"/>
  </cols>
  <sheetData>
    <row r="1" spans="1:6" ht="17.5">
      <c r="B1" s="476" t="s">
        <v>199</v>
      </c>
    </row>
    <row r="2" spans="1:6" ht="17.5">
      <c r="B2" s="476"/>
    </row>
    <row r="3" spans="1:6" ht="153" customHeight="1">
      <c r="B3" s="640" t="s">
        <v>2351</v>
      </c>
      <c r="C3" s="641"/>
      <c r="D3" s="641"/>
      <c r="E3" s="641"/>
      <c r="F3" s="642"/>
    </row>
    <row r="4" spans="1:6" ht="38.25" customHeight="1">
      <c r="B4" s="558" t="s">
        <v>2325</v>
      </c>
      <c r="C4" s="251" t="s">
        <v>0</v>
      </c>
      <c r="D4" s="251" t="s">
        <v>1</v>
      </c>
      <c r="E4" s="251" t="s">
        <v>2</v>
      </c>
      <c r="F4" s="251" t="s">
        <v>3</v>
      </c>
    </row>
    <row r="5" spans="1:6" ht="25" customHeight="1">
      <c r="B5" s="559" t="s">
        <v>2346</v>
      </c>
      <c r="C5" s="560" t="s">
        <v>4</v>
      </c>
      <c r="D5" s="560">
        <v>50</v>
      </c>
      <c r="E5" s="561">
        <v>2412.83</v>
      </c>
      <c r="F5" s="562">
        <f t="shared" ref="F5:F7" si="0">+D5*E5</f>
        <v>120641.5</v>
      </c>
    </row>
    <row r="6" spans="1:6" ht="25" customHeight="1">
      <c r="B6" s="41" t="s">
        <v>2347</v>
      </c>
      <c r="C6" s="8" t="s">
        <v>4</v>
      </c>
      <c r="D6" s="8">
        <v>25</v>
      </c>
      <c r="E6" s="563">
        <v>2548.5300000000002</v>
      </c>
      <c r="F6" s="40">
        <f t="shared" si="0"/>
        <v>63713.250000000007</v>
      </c>
    </row>
    <row r="7" spans="1:6" ht="25" customHeight="1">
      <c r="B7" s="559" t="s">
        <v>2348</v>
      </c>
      <c r="C7" s="560" t="s">
        <v>4</v>
      </c>
      <c r="D7" s="560">
        <v>25</v>
      </c>
      <c r="E7" s="561">
        <v>2624.85</v>
      </c>
      <c r="F7" s="562">
        <f t="shared" si="0"/>
        <v>65621.25</v>
      </c>
    </row>
    <row r="8" spans="1:6" ht="25" customHeight="1">
      <c r="A8" s="477"/>
      <c r="B8" s="477"/>
      <c r="C8" s="478"/>
      <c r="D8" s="478"/>
      <c r="E8" s="479"/>
      <c r="F8" s="479"/>
    </row>
    <row r="9" spans="1:6" ht="25" customHeight="1">
      <c r="A9" s="477"/>
      <c r="B9" s="558" t="s">
        <v>2334</v>
      </c>
      <c r="C9" s="481" t="s">
        <v>0</v>
      </c>
      <c r="D9" s="481" t="s">
        <v>1</v>
      </c>
      <c r="E9" s="481" t="s">
        <v>2</v>
      </c>
      <c r="F9" s="481" t="s">
        <v>3</v>
      </c>
    </row>
    <row r="10" spans="1:6" ht="25" customHeight="1">
      <c r="A10" s="477"/>
      <c r="B10" s="486" t="s">
        <v>2252</v>
      </c>
      <c r="C10" s="487" t="s">
        <v>4</v>
      </c>
      <c r="D10" s="487">
        <v>30</v>
      </c>
      <c r="E10" s="552">
        <v>220.51</v>
      </c>
      <c r="F10" s="488">
        <f t="shared" ref="F10:F40" si="1">+D10*E10</f>
        <v>6615.2999999999993</v>
      </c>
    </row>
    <row r="11" spans="1:6" ht="25" customHeight="1">
      <c r="A11" s="477"/>
      <c r="B11" s="483" t="s">
        <v>2253</v>
      </c>
      <c r="C11" s="484" t="s">
        <v>4</v>
      </c>
      <c r="D11" s="484">
        <v>10</v>
      </c>
      <c r="E11" s="551">
        <v>76.33</v>
      </c>
      <c r="F11" s="485">
        <f t="shared" si="1"/>
        <v>763.3</v>
      </c>
    </row>
    <row r="12" spans="1:6" ht="25" customHeight="1">
      <c r="A12" s="477"/>
      <c r="B12" s="486" t="s">
        <v>2254</v>
      </c>
      <c r="C12" s="487" t="s">
        <v>4</v>
      </c>
      <c r="D12" s="487">
        <v>10</v>
      </c>
      <c r="E12" s="552">
        <v>76.33</v>
      </c>
      <c r="F12" s="488">
        <f t="shared" si="1"/>
        <v>763.3</v>
      </c>
    </row>
    <row r="13" spans="1:6" ht="25" customHeight="1">
      <c r="A13" s="477"/>
      <c r="B13" s="483" t="s">
        <v>2255</v>
      </c>
      <c r="C13" s="484" t="s">
        <v>4</v>
      </c>
      <c r="D13" s="484">
        <v>10</v>
      </c>
      <c r="E13" s="551">
        <v>76.33</v>
      </c>
      <c r="F13" s="485">
        <f t="shared" si="1"/>
        <v>763.3</v>
      </c>
    </row>
    <row r="14" spans="1:6" ht="25" customHeight="1">
      <c r="A14" s="477"/>
      <c r="B14" s="486" t="s">
        <v>2256</v>
      </c>
      <c r="C14" s="487" t="s">
        <v>4</v>
      </c>
      <c r="D14" s="487">
        <v>25</v>
      </c>
      <c r="E14" s="552">
        <v>76.33</v>
      </c>
      <c r="F14" s="488">
        <f t="shared" si="1"/>
        <v>1908.25</v>
      </c>
    </row>
    <row r="15" spans="1:6" ht="25" customHeight="1">
      <c r="A15" s="477"/>
      <c r="B15" s="483" t="s">
        <v>2257</v>
      </c>
      <c r="C15" s="484" t="s">
        <v>4</v>
      </c>
      <c r="D15" s="484">
        <v>20</v>
      </c>
      <c r="E15" s="551">
        <v>1365.44</v>
      </c>
      <c r="F15" s="485">
        <f t="shared" si="1"/>
        <v>27308.800000000003</v>
      </c>
    </row>
    <row r="16" spans="1:6" ht="25" customHeight="1">
      <c r="A16" s="477"/>
      <c r="B16" s="486" t="s">
        <v>2258</v>
      </c>
      <c r="C16" s="487" t="s">
        <v>4</v>
      </c>
      <c r="D16" s="487">
        <v>20</v>
      </c>
      <c r="E16" s="552">
        <v>195.06</v>
      </c>
      <c r="F16" s="488">
        <f t="shared" si="1"/>
        <v>3901.2</v>
      </c>
    </row>
    <row r="17" spans="1:6" ht="25" customHeight="1">
      <c r="A17" s="477"/>
      <c r="B17" s="483" t="s">
        <v>2259</v>
      </c>
      <c r="C17" s="484" t="s">
        <v>4</v>
      </c>
      <c r="D17" s="484">
        <v>100</v>
      </c>
      <c r="E17" s="551">
        <v>84.81</v>
      </c>
      <c r="F17" s="485">
        <f t="shared" si="1"/>
        <v>8481</v>
      </c>
    </row>
    <row r="18" spans="1:6" ht="25" customHeight="1">
      <c r="A18" s="477"/>
      <c r="B18" s="486" t="s">
        <v>2314</v>
      </c>
      <c r="C18" s="487" t="s">
        <v>4</v>
      </c>
      <c r="D18" s="487">
        <v>5</v>
      </c>
      <c r="E18" s="552">
        <v>127.21</v>
      </c>
      <c r="F18" s="488">
        <f t="shared" si="1"/>
        <v>636.04999999999995</v>
      </c>
    </row>
    <row r="19" spans="1:6" ht="25" customHeight="1">
      <c r="A19" s="477"/>
      <c r="B19" s="483" t="s">
        <v>2261</v>
      </c>
      <c r="C19" s="484" t="s">
        <v>4</v>
      </c>
      <c r="D19" s="484">
        <v>5</v>
      </c>
      <c r="E19" s="551">
        <v>59.37</v>
      </c>
      <c r="F19" s="485">
        <f t="shared" si="1"/>
        <v>296.84999999999997</v>
      </c>
    </row>
    <row r="20" spans="1:6" ht="25" customHeight="1">
      <c r="A20" s="477"/>
      <c r="B20" s="486" t="s">
        <v>2263</v>
      </c>
      <c r="C20" s="487" t="s">
        <v>2264</v>
      </c>
      <c r="D20" s="487">
        <v>1000</v>
      </c>
      <c r="E20" s="552">
        <v>18.66</v>
      </c>
      <c r="F20" s="488">
        <f t="shared" si="1"/>
        <v>18660</v>
      </c>
    </row>
    <row r="21" spans="1:6" ht="25" customHeight="1">
      <c r="A21" s="477"/>
      <c r="B21" s="483" t="s">
        <v>2265</v>
      </c>
      <c r="C21" s="484" t="s">
        <v>2264</v>
      </c>
      <c r="D21" s="484">
        <v>1000</v>
      </c>
      <c r="E21" s="551">
        <v>22.05</v>
      </c>
      <c r="F21" s="485">
        <f t="shared" si="1"/>
        <v>22050</v>
      </c>
    </row>
    <row r="22" spans="1:6" ht="25" customHeight="1">
      <c r="A22" s="477"/>
      <c r="B22" s="486" t="s">
        <v>2266</v>
      </c>
      <c r="C22" s="487" t="s">
        <v>4</v>
      </c>
      <c r="D22" s="487">
        <v>100</v>
      </c>
      <c r="E22" s="552">
        <v>110.25</v>
      </c>
      <c r="F22" s="488">
        <f t="shared" si="1"/>
        <v>11025</v>
      </c>
    </row>
    <row r="23" spans="1:6" ht="25" customHeight="1">
      <c r="A23" s="477"/>
      <c r="B23" s="483" t="s">
        <v>2315</v>
      </c>
      <c r="C23" s="484" t="s">
        <v>4</v>
      </c>
      <c r="D23" s="484">
        <v>100</v>
      </c>
      <c r="E23" s="551">
        <v>144.18</v>
      </c>
      <c r="F23" s="485">
        <f t="shared" si="1"/>
        <v>14418</v>
      </c>
    </row>
    <row r="24" spans="1:6" ht="25" customHeight="1">
      <c r="A24" s="477"/>
      <c r="B24" s="486" t="s">
        <v>2268</v>
      </c>
      <c r="C24" s="487" t="s">
        <v>4</v>
      </c>
      <c r="D24" s="487">
        <v>100</v>
      </c>
      <c r="E24" s="552">
        <v>144.18</v>
      </c>
      <c r="F24" s="488">
        <f t="shared" si="1"/>
        <v>14418</v>
      </c>
    </row>
    <row r="25" spans="1:6" ht="25" customHeight="1">
      <c r="A25" s="477"/>
      <c r="B25" s="483" t="s">
        <v>2316</v>
      </c>
      <c r="C25" s="484" t="s">
        <v>4</v>
      </c>
      <c r="D25" s="484">
        <v>50</v>
      </c>
      <c r="E25" s="551">
        <v>644.55999999999995</v>
      </c>
      <c r="F25" s="485">
        <f t="shared" si="1"/>
        <v>32227.999999999996</v>
      </c>
    </row>
    <row r="26" spans="1:6" ht="25" customHeight="1">
      <c r="A26" s="477"/>
      <c r="B26" s="486" t="s">
        <v>2317</v>
      </c>
      <c r="C26" s="487" t="s">
        <v>4</v>
      </c>
      <c r="D26" s="487">
        <v>50</v>
      </c>
      <c r="E26" s="552">
        <v>729.37</v>
      </c>
      <c r="F26" s="488">
        <f t="shared" si="1"/>
        <v>36468.5</v>
      </c>
    </row>
    <row r="27" spans="1:6" ht="25" customHeight="1">
      <c r="A27" s="477"/>
      <c r="B27" s="483" t="s">
        <v>2326</v>
      </c>
      <c r="C27" s="484" t="s">
        <v>4</v>
      </c>
      <c r="D27" s="484">
        <v>100</v>
      </c>
      <c r="E27" s="551">
        <v>508.86</v>
      </c>
      <c r="F27" s="485">
        <f t="shared" si="1"/>
        <v>50886</v>
      </c>
    </row>
    <row r="28" spans="1:6" ht="25" customHeight="1">
      <c r="A28" s="477"/>
      <c r="B28" s="486" t="s">
        <v>2349</v>
      </c>
      <c r="C28" s="487" t="s">
        <v>4</v>
      </c>
      <c r="D28" s="487">
        <v>5</v>
      </c>
      <c r="E28" s="552">
        <v>627.59</v>
      </c>
      <c r="F28" s="488">
        <f t="shared" si="1"/>
        <v>3137.9500000000003</v>
      </c>
    </row>
    <row r="29" spans="1:6" ht="25" customHeight="1">
      <c r="A29" s="477"/>
      <c r="B29" s="483" t="s">
        <v>2318</v>
      </c>
      <c r="C29" s="484" t="s">
        <v>4</v>
      </c>
      <c r="D29" s="484">
        <v>5</v>
      </c>
      <c r="E29" s="551">
        <v>279.87</v>
      </c>
      <c r="F29" s="485">
        <f t="shared" si="1"/>
        <v>1399.35</v>
      </c>
    </row>
    <row r="30" spans="1:6" ht="25" customHeight="1">
      <c r="A30" s="477"/>
      <c r="B30" s="486" t="s">
        <v>2269</v>
      </c>
      <c r="C30" s="487" t="s">
        <v>4</v>
      </c>
      <c r="D30" s="487">
        <v>75</v>
      </c>
      <c r="E30" s="552">
        <v>67.849999999999994</v>
      </c>
      <c r="F30" s="488">
        <f t="shared" si="1"/>
        <v>5088.75</v>
      </c>
    </row>
    <row r="31" spans="1:6" ht="25" customHeight="1">
      <c r="A31" s="477"/>
      <c r="B31" s="483" t="s">
        <v>2270</v>
      </c>
      <c r="C31" s="484" t="s">
        <v>4</v>
      </c>
      <c r="D31" s="484">
        <v>75</v>
      </c>
      <c r="E31" s="551">
        <v>59.37</v>
      </c>
      <c r="F31" s="485">
        <f t="shared" si="1"/>
        <v>4452.75</v>
      </c>
    </row>
    <row r="32" spans="1:6" ht="25" customHeight="1">
      <c r="A32" s="477"/>
      <c r="B32" s="486" t="s">
        <v>2271</v>
      </c>
      <c r="C32" s="487" t="s">
        <v>2262</v>
      </c>
      <c r="D32" s="487">
        <v>100</v>
      </c>
      <c r="E32" s="552">
        <v>8.48</v>
      </c>
      <c r="F32" s="488">
        <f t="shared" si="1"/>
        <v>848</v>
      </c>
    </row>
    <row r="33" spans="1:6" ht="25" customHeight="1">
      <c r="A33" s="477"/>
      <c r="B33" s="483" t="s">
        <v>2272</v>
      </c>
      <c r="C33" s="484" t="s">
        <v>2262</v>
      </c>
      <c r="D33" s="484">
        <v>150</v>
      </c>
      <c r="E33" s="551">
        <v>14.42</v>
      </c>
      <c r="F33" s="485">
        <f t="shared" si="1"/>
        <v>2163</v>
      </c>
    </row>
    <row r="34" spans="1:6" ht="25" customHeight="1">
      <c r="A34" s="477"/>
      <c r="B34" s="486" t="s">
        <v>2273</v>
      </c>
      <c r="C34" s="487" t="s">
        <v>2262</v>
      </c>
      <c r="D34" s="487">
        <v>100</v>
      </c>
      <c r="E34" s="552">
        <v>18.149999999999999</v>
      </c>
      <c r="F34" s="488">
        <f t="shared" si="1"/>
        <v>1814.9999999999998</v>
      </c>
    </row>
    <row r="35" spans="1:6" ht="25" customHeight="1">
      <c r="A35" s="477"/>
      <c r="B35" s="483" t="s">
        <v>2274</v>
      </c>
      <c r="C35" s="484" t="s">
        <v>2262</v>
      </c>
      <c r="D35" s="484">
        <v>75</v>
      </c>
      <c r="E35" s="551">
        <v>20.350000000000001</v>
      </c>
      <c r="F35" s="485">
        <f t="shared" si="1"/>
        <v>1526.25</v>
      </c>
    </row>
    <row r="36" spans="1:6" ht="25" customHeight="1">
      <c r="A36" s="477"/>
      <c r="B36" s="486" t="s">
        <v>2338</v>
      </c>
      <c r="C36" s="487" t="s">
        <v>4</v>
      </c>
      <c r="D36" s="487">
        <v>10</v>
      </c>
      <c r="E36" s="552">
        <v>271.39</v>
      </c>
      <c r="F36" s="488">
        <f t="shared" si="1"/>
        <v>2713.8999999999996</v>
      </c>
    </row>
    <row r="37" spans="1:6" ht="25" customHeight="1">
      <c r="A37" s="477"/>
      <c r="B37" s="483" t="s">
        <v>2339</v>
      </c>
      <c r="C37" s="487" t="s">
        <v>4</v>
      </c>
      <c r="D37" s="484">
        <v>15</v>
      </c>
      <c r="E37" s="551">
        <v>93.29</v>
      </c>
      <c r="F37" s="485">
        <f t="shared" si="1"/>
        <v>1399.3500000000001</v>
      </c>
    </row>
    <row r="38" spans="1:6" ht="25" customHeight="1">
      <c r="A38" s="477"/>
      <c r="B38" s="486" t="s">
        <v>2340</v>
      </c>
      <c r="C38" s="487" t="s">
        <v>4</v>
      </c>
      <c r="D38" s="487">
        <v>15</v>
      </c>
      <c r="E38" s="552">
        <v>186.58</v>
      </c>
      <c r="F38" s="488">
        <f t="shared" si="1"/>
        <v>2798.7000000000003</v>
      </c>
    </row>
    <row r="39" spans="1:6" ht="25" customHeight="1">
      <c r="A39" s="477"/>
      <c r="B39" s="483" t="s">
        <v>2341</v>
      </c>
      <c r="C39" s="487" t="s">
        <v>4</v>
      </c>
      <c r="D39" s="484">
        <v>30</v>
      </c>
      <c r="E39" s="551">
        <v>152.66</v>
      </c>
      <c r="F39" s="485">
        <f t="shared" si="1"/>
        <v>4579.8</v>
      </c>
    </row>
    <row r="40" spans="1:6" ht="25" customHeight="1">
      <c r="A40" s="477"/>
      <c r="B40" s="486" t="s">
        <v>2342</v>
      </c>
      <c r="C40" s="487" t="s">
        <v>4</v>
      </c>
      <c r="D40" s="487">
        <v>30</v>
      </c>
      <c r="E40" s="552">
        <v>161.13999999999999</v>
      </c>
      <c r="F40" s="488">
        <f t="shared" si="1"/>
        <v>4834.2</v>
      </c>
    </row>
    <row r="41" spans="1:6" ht="25" customHeight="1">
      <c r="A41" s="477"/>
      <c r="B41" s="489"/>
      <c r="C41" s="490"/>
      <c r="D41" s="490"/>
      <c r="E41" s="494"/>
      <c r="F41" s="491"/>
    </row>
    <row r="42" spans="1:6" ht="25" customHeight="1">
      <c r="A42" s="477"/>
      <c r="B42" s="480" t="s">
        <v>2275</v>
      </c>
      <c r="C42" s="481" t="s">
        <v>0</v>
      </c>
      <c r="D42" s="481" t="s">
        <v>1</v>
      </c>
      <c r="E42" s="481" t="s">
        <v>2</v>
      </c>
      <c r="F42" s="481" t="s">
        <v>3</v>
      </c>
    </row>
    <row r="43" spans="1:6" ht="25" customHeight="1">
      <c r="A43" s="477"/>
      <c r="B43" s="483" t="s">
        <v>2276</v>
      </c>
      <c r="C43" s="487" t="s">
        <v>4</v>
      </c>
      <c r="D43" s="484">
        <v>48</v>
      </c>
      <c r="E43" s="551">
        <v>237.47</v>
      </c>
      <c r="F43" s="485">
        <f>+D43*E43</f>
        <v>11398.56</v>
      </c>
    </row>
    <row r="44" spans="1:6" ht="25" customHeight="1">
      <c r="A44" s="477"/>
      <c r="B44" s="486" t="s">
        <v>2277</v>
      </c>
      <c r="C44" s="487" t="s">
        <v>4</v>
      </c>
      <c r="D44" s="487">
        <v>48</v>
      </c>
      <c r="E44" s="552">
        <v>262.91000000000003</v>
      </c>
      <c r="F44" s="488">
        <f t="shared" ref="F44:F76" si="2">+D44*E44</f>
        <v>12619.68</v>
      </c>
    </row>
    <row r="45" spans="1:6" ht="25" customHeight="1">
      <c r="A45" s="477"/>
      <c r="B45" s="483" t="s">
        <v>2278</v>
      </c>
      <c r="C45" s="487" t="s">
        <v>4</v>
      </c>
      <c r="D45" s="484">
        <v>48</v>
      </c>
      <c r="E45" s="551">
        <v>228.99</v>
      </c>
      <c r="F45" s="485">
        <f t="shared" si="2"/>
        <v>10991.52</v>
      </c>
    </row>
    <row r="46" spans="1:6" ht="25" customHeight="1">
      <c r="A46" s="477"/>
      <c r="B46" s="486" t="s">
        <v>2279</v>
      </c>
      <c r="C46" s="487" t="s">
        <v>4</v>
      </c>
      <c r="D46" s="487">
        <v>48</v>
      </c>
      <c r="E46" s="552">
        <v>271.39</v>
      </c>
      <c r="F46" s="488">
        <f t="shared" si="2"/>
        <v>13026.72</v>
      </c>
    </row>
    <row r="47" spans="1:6" ht="25" customHeight="1">
      <c r="A47" s="477"/>
      <c r="B47" s="483" t="s">
        <v>2280</v>
      </c>
      <c r="C47" s="487" t="s">
        <v>4</v>
      </c>
      <c r="D47" s="484">
        <v>24</v>
      </c>
      <c r="E47" s="551">
        <v>228.99</v>
      </c>
      <c r="F47" s="485">
        <f t="shared" si="2"/>
        <v>5495.76</v>
      </c>
    </row>
    <row r="48" spans="1:6" ht="25" customHeight="1">
      <c r="A48" s="477"/>
      <c r="B48" s="486" t="s">
        <v>2281</v>
      </c>
      <c r="C48" s="487" t="s">
        <v>4</v>
      </c>
      <c r="D48" s="487">
        <v>48</v>
      </c>
      <c r="E48" s="552">
        <v>59.37</v>
      </c>
      <c r="F48" s="488">
        <f t="shared" si="2"/>
        <v>2849.7599999999998</v>
      </c>
    </row>
    <row r="49" spans="1:6" ht="25" customHeight="1">
      <c r="A49" s="477"/>
      <c r="B49" s="483" t="s">
        <v>2282</v>
      </c>
      <c r="C49" s="487" t="s">
        <v>4</v>
      </c>
      <c r="D49" s="484">
        <v>36</v>
      </c>
      <c r="E49" s="551">
        <v>59.37</v>
      </c>
      <c r="F49" s="485">
        <f t="shared" si="2"/>
        <v>2137.3199999999997</v>
      </c>
    </row>
    <row r="50" spans="1:6" ht="25" customHeight="1">
      <c r="A50" s="477"/>
      <c r="B50" s="486" t="s">
        <v>2283</v>
      </c>
      <c r="C50" s="487" t="s">
        <v>4</v>
      </c>
      <c r="D50" s="487">
        <v>24</v>
      </c>
      <c r="E50" s="552">
        <v>84.81</v>
      </c>
      <c r="F50" s="488">
        <f t="shared" si="2"/>
        <v>2035.44</v>
      </c>
    </row>
    <row r="51" spans="1:6" ht="25" customHeight="1">
      <c r="A51" s="477"/>
      <c r="B51" s="483" t="s">
        <v>2284</v>
      </c>
      <c r="C51" s="487" t="s">
        <v>4</v>
      </c>
      <c r="D51" s="484">
        <v>60</v>
      </c>
      <c r="E51" s="551">
        <v>42.4</v>
      </c>
      <c r="F51" s="485">
        <f t="shared" si="2"/>
        <v>2544</v>
      </c>
    </row>
    <row r="52" spans="1:6" ht="25" customHeight="1">
      <c r="A52" s="477"/>
      <c r="B52" s="486" t="s">
        <v>2285</v>
      </c>
      <c r="C52" s="487" t="s">
        <v>4</v>
      </c>
      <c r="D52" s="487">
        <v>48</v>
      </c>
      <c r="E52" s="552">
        <v>169.62</v>
      </c>
      <c r="F52" s="488">
        <f t="shared" si="2"/>
        <v>8141.76</v>
      </c>
    </row>
    <row r="53" spans="1:6" ht="25" customHeight="1">
      <c r="A53" s="477"/>
      <c r="B53" s="483" t="s">
        <v>2287</v>
      </c>
      <c r="C53" s="487" t="s">
        <v>4</v>
      </c>
      <c r="D53" s="484">
        <v>48</v>
      </c>
      <c r="E53" s="551">
        <v>25.44</v>
      </c>
      <c r="F53" s="485">
        <f t="shared" si="2"/>
        <v>1221.1200000000001</v>
      </c>
    </row>
    <row r="54" spans="1:6" ht="25" customHeight="1">
      <c r="A54" s="477"/>
      <c r="B54" s="486" t="s">
        <v>2288</v>
      </c>
      <c r="C54" s="487" t="s">
        <v>4</v>
      </c>
      <c r="D54" s="487">
        <v>48</v>
      </c>
      <c r="E54" s="552">
        <v>25.44</v>
      </c>
      <c r="F54" s="488">
        <f t="shared" si="2"/>
        <v>1221.1200000000001</v>
      </c>
    </row>
    <row r="55" spans="1:6" ht="25" customHeight="1">
      <c r="A55" s="477"/>
      <c r="B55" s="483" t="s">
        <v>2289</v>
      </c>
      <c r="C55" s="487" t="s">
        <v>4</v>
      </c>
      <c r="D55" s="484">
        <v>36</v>
      </c>
      <c r="E55" s="551">
        <v>169.62</v>
      </c>
      <c r="F55" s="485">
        <f t="shared" si="2"/>
        <v>6106.32</v>
      </c>
    </row>
    <row r="56" spans="1:6" ht="25" customHeight="1">
      <c r="A56" s="477"/>
      <c r="B56" s="486" t="s">
        <v>2290</v>
      </c>
      <c r="C56" s="487" t="s">
        <v>4</v>
      </c>
      <c r="D56" s="487">
        <v>24</v>
      </c>
      <c r="E56" s="552">
        <v>228.99</v>
      </c>
      <c r="F56" s="488">
        <f t="shared" si="2"/>
        <v>5495.76</v>
      </c>
    </row>
    <row r="57" spans="1:6" ht="25" customHeight="1">
      <c r="A57" s="477"/>
      <c r="B57" s="483" t="s">
        <v>2291</v>
      </c>
      <c r="C57" s="487" t="s">
        <v>4</v>
      </c>
      <c r="D57" s="484">
        <v>24</v>
      </c>
      <c r="E57" s="551">
        <v>59.37</v>
      </c>
      <c r="F57" s="485">
        <f t="shared" si="2"/>
        <v>1424.8799999999999</v>
      </c>
    </row>
    <row r="58" spans="1:6" ht="25" customHeight="1">
      <c r="A58" s="477"/>
      <c r="B58" s="486" t="s">
        <v>2292</v>
      </c>
      <c r="C58" s="487" t="s">
        <v>4</v>
      </c>
      <c r="D58" s="487">
        <v>24</v>
      </c>
      <c r="E58" s="552">
        <v>59.37</v>
      </c>
      <c r="F58" s="488">
        <f t="shared" si="2"/>
        <v>1424.8799999999999</v>
      </c>
    </row>
    <row r="59" spans="1:6" ht="25" customHeight="1">
      <c r="A59" s="477"/>
      <c r="B59" s="483" t="s">
        <v>2327</v>
      </c>
      <c r="C59" s="487" t="s">
        <v>4</v>
      </c>
      <c r="D59" s="484">
        <v>48</v>
      </c>
      <c r="E59" s="551">
        <v>67.849999999999994</v>
      </c>
      <c r="F59" s="485">
        <f t="shared" si="2"/>
        <v>3256.7999999999997</v>
      </c>
    </row>
    <row r="60" spans="1:6" ht="25" customHeight="1">
      <c r="A60" s="477"/>
      <c r="B60" s="486" t="s">
        <v>2295</v>
      </c>
      <c r="C60" s="487" t="s">
        <v>4</v>
      </c>
      <c r="D60" s="487">
        <v>48</v>
      </c>
      <c r="E60" s="552">
        <v>42.4</v>
      </c>
      <c r="F60" s="488">
        <f t="shared" si="2"/>
        <v>2035.1999999999998</v>
      </c>
    </row>
    <row r="61" spans="1:6" ht="25" customHeight="1">
      <c r="A61" s="477"/>
      <c r="B61" s="483" t="s">
        <v>2328</v>
      </c>
      <c r="C61" s="487" t="s">
        <v>4</v>
      </c>
      <c r="D61" s="484">
        <v>24</v>
      </c>
      <c r="E61" s="551">
        <v>55.97</v>
      </c>
      <c r="F61" s="485">
        <f t="shared" si="2"/>
        <v>1343.28</v>
      </c>
    </row>
    <row r="62" spans="1:6" ht="25" customHeight="1">
      <c r="A62" s="477"/>
      <c r="B62" s="486" t="s">
        <v>2298</v>
      </c>
      <c r="C62" s="487" t="s">
        <v>4</v>
      </c>
      <c r="D62" s="487">
        <v>48</v>
      </c>
      <c r="E62" s="552">
        <v>271.39</v>
      </c>
      <c r="F62" s="488">
        <f t="shared" si="2"/>
        <v>13026.72</v>
      </c>
    </row>
    <row r="63" spans="1:6" ht="25" customHeight="1">
      <c r="A63" s="477"/>
      <c r="B63" s="483" t="s">
        <v>2299</v>
      </c>
      <c r="C63" s="487" t="s">
        <v>4</v>
      </c>
      <c r="D63" s="484">
        <v>24</v>
      </c>
      <c r="E63" s="551">
        <v>228.99</v>
      </c>
      <c r="F63" s="485">
        <f t="shared" si="2"/>
        <v>5495.76</v>
      </c>
    </row>
    <row r="64" spans="1:6" ht="25" customHeight="1">
      <c r="A64" s="477"/>
      <c r="B64" s="486" t="s">
        <v>2300</v>
      </c>
      <c r="C64" s="487" t="s">
        <v>4</v>
      </c>
      <c r="D64" s="487">
        <v>24</v>
      </c>
      <c r="E64" s="552">
        <v>228.99</v>
      </c>
      <c r="F64" s="488">
        <f t="shared" si="2"/>
        <v>5495.76</v>
      </c>
    </row>
    <row r="65" spans="1:6" ht="25" customHeight="1">
      <c r="A65" s="477"/>
      <c r="B65" s="483" t="s">
        <v>2301</v>
      </c>
      <c r="C65" s="487" t="s">
        <v>4</v>
      </c>
      <c r="D65" s="484">
        <v>24</v>
      </c>
      <c r="E65" s="551">
        <v>186.58</v>
      </c>
      <c r="F65" s="485">
        <f t="shared" si="2"/>
        <v>4477.92</v>
      </c>
    </row>
    <row r="66" spans="1:6" ht="25" customHeight="1">
      <c r="A66" s="477"/>
      <c r="B66" s="486" t="s">
        <v>2329</v>
      </c>
      <c r="C66" s="487" t="s">
        <v>4</v>
      </c>
      <c r="D66" s="487">
        <v>24</v>
      </c>
      <c r="E66" s="552">
        <v>59.37</v>
      </c>
      <c r="F66" s="488">
        <f t="shared" si="2"/>
        <v>1424.8799999999999</v>
      </c>
    </row>
    <row r="67" spans="1:6" ht="25" customHeight="1">
      <c r="A67" s="477"/>
      <c r="B67" s="483" t="s">
        <v>2303</v>
      </c>
      <c r="C67" s="487" t="s">
        <v>4</v>
      </c>
      <c r="D67" s="484">
        <v>24</v>
      </c>
      <c r="E67" s="551">
        <v>59.37</v>
      </c>
      <c r="F67" s="485">
        <f t="shared" si="2"/>
        <v>1424.8799999999999</v>
      </c>
    </row>
    <row r="68" spans="1:6" ht="25" customHeight="1">
      <c r="A68" s="477"/>
      <c r="B68" s="486" t="s">
        <v>2304</v>
      </c>
      <c r="C68" s="487" t="s">
        <v>4</v>
      </c>
      <c r="D68" s="487">
        <v>36</v>
      </c>
      <c r="E68" s="552">
        <v>101.77</v>
      </c>
      <c r="F68" s="488">
        <f t="shared" si="2"/>
        <v>3663.72</v>
      </c>
    </row>
    <row r="69" spans="1:6" ht="25" customHeight="1">
      <c r="A69" s="477"/>
      <c r="B69" s="483" t="s">
        <v>2305</v>
      </c>
      <c r="C69" s="487" t="s">
        <v>4</v>
      </c>
      <c r="D69" s="484">
        <v>24</v>
      </c>
      <c r="E69" s="551">
        <v>135.69999999999999</v>
      </c>
      <c r="F69" s="485">
        <f t="shared" si="2"/>
        <v>3256.7999999999997</v>
      </c>
    </row>
    <row r="70" spans="1:6" ht="25" customHeight="1">
      <c r="A70" s="477"/>
      <c r="B70" s="486" t="s">
        <v>2306</v>
      </c>
      <c r="C70" s="487" t="s">
        <v>4</v>
      </c>
      <c r="D70" s="487">
        <v>24</v>
      </c>
      <c r="E70" s="552">
        <v>271.39</v>
      </c>
      <c r="F70" s="488">
        <f t="shared" si="2"/>
        <v>6513.36</v>
      </c>
    </row>
    <row r="71" spans="1:6" ht="25" customHeight="1">
      <c r="A71" s="477"/>
      <c r="B71" s="483" t="s">
        <v>2330</v>
      </c>
      <c r="C71" s="487" t="s">
        <v>4</v>
      </c>
      <c r="D71" s="484">
        <v>24</v>
      </c>
      <c r="E71" s="551">
        <v>228.99</v>
      </c>
      <c r="F71" s="485">
        <f t="shared" si="2"/>
        <v>5495.76</v>
      </c>
    </row>
    <row r="72" spans="1:6" ht="25" customHeight="1">
      <c r="A72" s="477"/>
      <c r="B72" s="486" t="s">
        <v>2308</v>
      </c>
      <c r="C72" s="487" t="s">
        <v>4</v>
      </c>
      <c r="D72" s="487">
        <v>120</v>
      </c>
      <c r="E72" s="552">
        <v>59.37</v>
      </c>
      <c r="F72" s="488">
        <f t="shared" si="2"/>
        <v>7124.4</v>
      </c>
    </row>
    <row r="73" spans="1:6" ht="25" customHeight="1">
      <c r="A73" s="477"/>
      <c r="B73" s="483" t="s">
        <v>2309</v>
      </c>
      <c r="C73" s="487" t="s">
        <v>4</v>
      </c>
      <c r="D73" s="484">
        <v>24</v>
      </c>
      <c r="E73" s="551">
        <v>59.37</v>
      </c>
      <c r="F73" s="485">
        <f t="shared" si="2"/>
        <v>1424.8799999999999</v>
      </c>
    </row>
    <row r="74" spans="1:6" ht="25" customHeight="1">
      <c r="A74" s="477"/>
      <c r="B74" s="486" t="s">
        <v>2310</v>
      </c>
      <c r="C74" s="487" t="s">
        <v>4</v>
      </c>
      <c r="D74" s="487">
        <v>48</v>
      </c>
      <c r="E74" s="552">
        <v>101.77</v>
      </c>
      <c r="F74" s="488">
        <f t="shared" si="2"/>
        <v>4884.96</v>
      </c>
    </row>
    <row r="75" spans="1:6" ht="25" customHeight="1">
      <c r="A75" s="477"/>
      <c r="B75" s="483" t="s">
        <v>2311</v>
      </c>
      <c r="C75" s="487" t="s">
        <v>4</v>
      </c>
      <c r="D75" s="484">
        <v>24</v>
      </c>
      <c r="E75" s="551">
        <v>135.69999999999999</v>
      </c>
      <c r="F75" s="485">
        <f t="shared" si="2"/>
        <v>3256.7999999999997</v>
      </c>
    </row>
    <row r="76" spans="1:6" ht="25" customHeight="1">
      <c r="A76" s="477"/>
      <c r="B76" s="486" t="s">
        <v>2312</v>
      </c>
      <c r="C76" s="487" t="s">
        <v>4</v>
      </c>
      <c r="D76" s="487">
        <v>240</v>
      </c>
      <c r="E76" s="552">
        <v>198.46</v>
      </c>
      <c r="F76" s="488">
        <f t="shared" si="2"/>
        <v>47630.400000000001</v>
      </c>
    </row>
    <row r="77" spans="1:6">
      <c r="A77" s="477"/>
    </row>
    <row r="78" spans="1:6" ht="25" customHeight="1">
      <c r="A78" s="477"/>
      <c r="E78" s="492" t="s">
        <v>3</v>
      </c>
      <c r="F78" s="493">
        <f>SUM(F5:F76)</f>
        <v>747690.73</v>
      </c>
    </row>
    <row r="79" spans="1:6">
      <c r="A79" s="477"/>
    </row>
    <row r="80" spans="1:6">
      <c r="A80" s="477"/>
    </row>
    <row r="81" spans="1:1">
      <c r="A81" s="477"/>
    </row>
  </sheetData>
  <mergeCells count="1">
    <mergeCell ref="B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8"/>
  <sheetViews>
    <sheetView workbookViewId="0"/>
  </sheetViews>
  <sheetFormatPr defaultColWidth="10.26953125" defaultRowHeight="13.5"/>
  <cols>
    <col min="1" max="1" width="7.81640625" style="5" customWidth="1"/>
    <col min="2" max="2" width="71.54296875" style="5" customWidth="1"/>
    <col min="3" max="3" width="10.81640625" style="5" bestFit="1" customWidth="1"/>
    <col min="4" max="4" width="9.54296875" style="5" bestFit="1" customWidth="1"/>
    <col min="5" max="5" width="12.1796875" style="5" customWidth="1"/>
    <col min="6" max="6" width="21.7265625" style="6" customWidth="1"/>
    <col min="7" max="7" width="13.1796875" style="7" customWidth="1"/>
    <col min="8" max="16384" width="10.26953125" style="5"/>
  </cols>
  <sheetData>
    <row r="1" spans="1:7" s="1" customFormat="1" ht="17.5">
      <c r="A1" s="4"/>
      <c r="B1" s="42" t="s">
        <v>125</v>
      </c>
      <c r="F1" s="2"/>
      <c r="G1" s="3"/>
    </row>
    <row r="2" spans="1:7" ht="14" thickBot="1"/>
    <row r="3" spans="1:7" s="11" customFormat="1" ht="40.5">
      <c r="B3" s="43" t="s">
        <v>144</v>
      </c>
      <c r="C3" s="44" t="s">
        <v>0</v>
      </c>
      <c r="D3" s="44" t="s">
        <v>1</v>
      </c>
      <c r="E3" s="44" t="s">
        <v>160</v>
      </c>
      <c r="F3" s="45" t="s">
        <v>3</v>
      </c>
      <c r="G3" s="49"/>
    </row>
    <row r="4" spans="1:7" ht="54">
      <c r="B4" s="9" t="s">
        <v>126</v>
      </c>
      <c r="C4" s="8" t="s">
        <v>4</v>
      </c>
      <c r="D4" s="8">
        <v>10</v>
      </c>
      <c r="E4" s="549">
        <v>7020.84</v>
      </c>
      <c r="F4" s="40">
        <f>E4*D4</f>
        <v>70208.399999999994</v>
      </c>
    </row>
    <row r="5" spans="1:7" ht="54">
      <c r="B5" s="9" t="s">
        <v>127</v>
      </c>
      <c r="C5" s="8" t="s">
        <v>4</v>
      </c>
      <c r="D5" s="8">
        <v>80</v>
      </c>
      <c r="E5" s="549">
        <v>8010.66</v>
      </c>
      <c r="F5" s="40">
        <f t="shared" ref="F5:F13" si="0">E5*D5</f>
        <v>640852.80000000005</v>
      </c>
    </row>
    <row r="6" spans="1:7" ht="54">
      <c r="B6" s="9" t="s">
        <v>128</v>
      </c>
      <c r="C6" s="8" t="s">
        <v>4</v>
      </c>
      <c r="D6" s="8">
        <v>80</v>
      </c>
      <c r="E6" s="549">
        <v>7720.67</v>
      </c>
      <c r="F6" s="40">
        <f t="shared" si="0"/>
        <v>617653.6</v>
      </c>
    </row>
    <row r="7" spans="1:7" ht="54">
      <c r="B7" s="9" t="s">
        <v>129</v>
      </c>
      <c r="C7" s="8" t="s">
        <v>4</v>
      </c>
      <c r="D7" s="8">
        <v>80</v>
      </c>
      <c r="E7" s="549">
        <v>7493.98</v>
      </c>
      <c r="F7" s="40">
        <f t="shared" si="0"/>
        <v>599518.39999999991</v>
      </c>
    </row>
    <row r="8" spans="1:7" ht="54">
      <c r="B8" s="9" t="s">
        <v>130</v>
      </c>
      <c r="C8" s="8" t="s">
        <v>4</v>
      </c>
      <c r="D8" s="8">
        <v>15</v>
      </c>
      <c r="E8" s="549">
        <v>8115.69</v>
      </c>
      <c r="F8" s="40">
        <f t="shared" si="0"/>
        <v>121735.34999999999</v>
      </c>
    </row>
    <row r="9" spans="1:7" ht="54">
      <c r="B9" s="9" t="s">
        <v>131</v>
      </c>
      <c r="C9" s="8" t="s">
        <v>4</v>
      </c>
      <c r="D9" s="8">
        <v>15</v>
      </c>
      <c r="E9" s="549">
        <v>7825.71</v>
      </c>
      <c r="F9" s="40">
        <f t="shared" si="0"/>
        <v>117385.65</v>
      </c>
    </row>
    <row r="10" spans="1:7" ht="54">
      <c r="B10" s="9" t="s">
        <v>142</v>
      </c>
      <c r="C10" s="8" t="s">
        <v>4</v>
      </c>
      <c r="D10" s="8">
        <v>20</v>
      </c>
      <c r="E10" s="549">
        <v>7599</v>
      </c>
      <c r="F10" s="40">
        <f t="shared" si="0"/>
        <v>151980</v>
      </c>
    </row>
    <row r="11" spans="1:7" ht="54">
      <c r="B11" s="9" t="s">
        <v>132</v>
      </c>
      <c r="C11" s="8" t="s">
        <v>4</v>
      </c>
      <c r="D11" s="8">
        <v>5</v>
      </c>
      <c r="E11" s="549">
        <v>8256.6</v>
      </c>
      <c r="F11" s="40">
        <f t="shared" si="0"/>
        <v>41283</v>
      </c>
    </row>
    <row r="12" spans="1:7" ht="54">
      <c r="B12" s="9" t="s">
        <v>133</v>
      </c>
      <c r="C12" s="8" t="s">
        <v>4</v>
      </c>
      <c r="D12" s="8">
        <v>5</v>
      </c>
      <c r="E12" s="549">
        <v>7966.62</v>
      </c>
      <c r="F12" s="40">
        <f t="shared" si="0"/>
        <v>39833.1</v>
      </c>
    </row>
    <row r="13" spans="1:7" ht="54">
      <c r="B13" s="9" t="s">
        <v>134</v>
      </c>
      <c r="C13" s="8" t="s">
        <v>4</v>
      </c>
      <c r="D13" s="8">
        <v>5</v>
      </c>
      <c r="E13" s="549">
        <v>7739.92</v>
      </c>
      <c r="F13" s="40">
        <f t="shared" si="0"/>
        <v>38699.599999999999</v>
      </c>
    </row>
    <row r="14" spans="1:7" ht="14" thickBot="1">
      <c r="B14" s="9"/>
      <c r="C14" s="8"/>
      <c r="D14" s="8"/>
      <c r="E14" s="549"/>
      <c r="F14" s="40"/>
    </row>
    <row r="15" spans="1:7" ht="27">
      <c r="B15" s="50" t="s">
        <v>149</v>
      </c>
      <c r="C15" s="51" t="s">
        <v>0</v>
      </c>
      <c r="D15" s="51" t="s">
        <v>1</v>
      </c>
      <c r="E15" s="564" t="s">
        <v>143</v>
      </c>
      <c r="F15" s="51" t="s">
        <v>3</v>
      </c>
    </row>
    <row r="16" spans="1:7" ht="40.5">
      <c r="B16" s="9" t="s">
        <v>151</v>
      </c>
      <c r="C16" s="8" t="s">
        <v>4</v>
      </c>
      <c r="D16" s="8">
        <v>20</v>
      </c>
      <c r="E16" s="549">
        <v>133.19999999999999</v>
      </c>
      <c r="F16" s="40">
        <f>E16*D16</f>
        <v>2664</v>
      </c>
    </row>
    <row r="17" spans="2:6" ht="40.5">
      <c r="B17" s="9" t="s">
        <v>150</v>
      </c>
      <c r="C17" s="8" t="s">
        <v>4</v>
      </c>
      <c r="D17" s="8">
        <v>20</v>
      </c>
      <c r="E17" s="549">
        <v>139.54</v>
      </c>
      <c r="F17" s="40">
        <f t="shared" ref="F17:F18" si="1">E17*D17</f>
        <v>2790.7999999999997</v>
      </c>
    </row>
    <row r="18" spans="2:6" ht="40.5">
      <c r="B18" s="9" t="s">
        <v>161</v>
      </c>
      <c r="C18" s="8" t="s">
        <v>4</v>
      </c>
      <c r="D18" s="8">
        <v>20</v>
      </c>
      <c r="E18" s="549">
        <v>197.89</v>
      </c>
      <c r="F18" s="40">
        <f t="shared" si="1"/>
        <v>3957.7999999999997</v>
      </c>
    </row>
    <row r="19" spans="2:6" ht="14" thickBot="1">
      <c r="B19" s="9"/>
      <c r="C19" s="8"/>
      <c r="D19" s="8"/>
      <c r="E19" s="8"/>
      <c r="F19" s="40"/>
    </row>
    <row r="20" spans="2:6">
      <c r="B20" s="50" t="s">
        <v>149</v>
      </c>
      <c r="C20" s="51" t="s">
        <v>0</v>
      </c>
      <c r="D20" s="51" t="s">
        <v>1</v>
      </c>
      <c r="E20" s="51"/>
      <c r="F20" s="52" t="s">
        <v>3</v>
      </c>
    </row>
    <row r="21" spans="2:6" ht="27">
      <c r="B21" s="9" t="s">
        <v>5</v>
      </c>
      <c r="C21" s="8" t="s">
        <v>4</v>
      </c>
      <c r="D21" s="8">
        <v>15</v>
      </c>
      <c r="E21" s="63">
        <v>228.33</v>
      </c>
      <c r="F21" s="40">
        <f>E21*D21</f>
        <v>3424.9500000000003</v>
      </c>
    </row>
    <row r="22" spans="2:6" ht="27">
      <c r="B22" s="9" t="s">
        <v>6</v>
      </c>
      <c r="C22" s="8" t="s">
        <v>4</v>
      </c>
      <c r="D22" s="8">
        <v>5</v>
      </c>
      <c r="E22" s="63">
        <v>304.45</v>
      </c>
      <c r="F22" s="40">
        <f t="shared" ref="F22:F76" si="2">E22*D22</f>
        <v>1522.25</v>
      </c>
    </row>
    <row r="23" spans="2:6" ht="40.5">
      <c r="B23" s="9" t="s">
        <v>154</v>
      </c>
      <c r="C23" s="8" t="s">
        <v>4</v>
      </c>
      <c r="D23" s="8">
        <v>5</v>
      </c>
      <c r="E23" s="63">
        <v>1205.0999999999999</v>
      </c>
      <c r="F23" s="40">
        <f t="shared" si="2"/>
        <v>6025.5</v>
      </c>
    </row>
    <row r="24" spans="2:6" ht="40.5">
      <c r="B24" s="9" t="s">
        <v>156</v>
      </c>
      <c r="C24" s="8" t="s">
        <v>4</v>
      </c>
      <c r="D24" s="8">
        <v>5</v>
      </c>
      <c r="E24" s="63">
        <v>190.28</v>
      </c>
      <c r="F24" s="40">
        <f t="shared" si="2"/>
        <v>951.4</v>
      </c>
    </row>
    <row r="25" spans="2:6" ht="40.5">
      <c r="B25" s="9" t="s">
        <v>155</v>
      </c>
      <c r="C25" s="8" t="s">
        <v>4</v>
      </c>
      <c r="D25" s="8">
        <v>5</v>
      </c>
      <c r="E25" s="63">
        <v>190.28</v>
      </c>
      <c r="F25" s="40">
        <f t="shared" si="2"/>
        <v>951.4</v>
      </c>
    </row>
    <row r="26" spans="2:6" ht="40.5">
      <c r="B26" s="9" t="s">
        <v>157</v>
      </c>
      <c r="C26" s="8" t="s">
        <v>4</v>
      </c>
      <c r="D26" s="8">
        <v>5</v>
      </c>
      <c r="E26" s="63">
        <v>190.28</v>
      </c>
      <c r="F26" s="40">
        <f t="shared" si="2"/>
        <v>951.4</v>
      </c>
    </row>
    <row r="27" spans="2:6" ht="99.75" customHeight="1">
      <c r="B27" s="9" t="s">
        <v>166</v>
      </c>
      <c r="C27" s="8" t="s">
        <v>4</v>
      </c>
      <c r="D27" s="8">
        <v>5</v>
      </c>
      <c r="E27" s="63">
        <v>95.14</v>
      </c>
      <c r="F27" s="40">
        <f t="shared" si="2"/>
        <v>475.7</v>
      </c>
    </row>
    <row r="28" spans="2:6" ht="105" customHeight="1">
      <c r="B28" s="9" t="s">
        <v>167</v>
      </c>
      <c r="C28" s="8" t="s">
        <v>4</v>
      </c>
      <c r="D28" s="8">
        <v>5</v>
      </c>
      <c r="E28" s="63">
        <v>120.51</v>
      </c>
      <c r="F28" s="40">
        <f t="shared" si="2"/>
        <v>602.55000000000007</v>
      </c>
    </row>
    <row r="29" spans="2:6" ht="90.75" customHeight="1">
      <c r="B29" s="9" t="s">
        <v>168</v>
      </c>
      <c r="C29" s="8" t="s">
        <v>4</v>
      </c>
      <c r="D29" s="8">
        <v>5</v>
      </c>
      <c r="E29" s="63">
        <v>120.51</v>
      </c>
      <c r="F29" s="40">
        <f t="shared" si="2"/>
        <v>602.55000000000007</v>
      </c>
    </row>
    <row r="30" spans="2:6" ht="54">
      <c r="B30" s="9" t="s">
        <v>7</v>
      </c>
      <c r="C30" s="8" t="s">
        <v>8</v>
      </c>
      <c r="D30" s="8">
        <v>50</v>
      </c>
      <c r="E30" s="63">
        <v>69.77</v>
      </c>
      <c r="F30" s="40">
        <f t="shared" si="2"/>
        <v>3488.5</v>
      </c>
    </row>
    <row r="31" spans="2:6" ht="40.5">
      <c r="B31" s="9" t="s">
        <v>9</v>
      </c>
      <c r="C31" s="8" t="s">
        <v>8</v>
      </c>
      <c r="D31" s="8">
        <v>50</v>
      </c>
      <c r="E31" s="63">
        <v>12.05</v>
      </c>
      <c r="F31" s="40">
        <f t="shared" si="2"/>
        <v>602.5</v>
      </c>
    </row>
    <row r="32" spans="2:6" ht="27">
      <c r="B32" s="9" t="s">
        <v>10</v>
      </c>
      <c r="C32" s="8" t="s">
        <v>4</v>
      </c>
      <c r="D32" s="8">
        <v>10</v>
      </c>
      <c r="E32" s="63">
        <v>183.94</v>
      </c>
      <c r="F32" s="40">
        <f t="shared" si="2"/>
        <v>1839.4</v>
      </c>
    </row>
    <row r="33" spans="2:6" ht="40.5">
      <c r="B33" s="9" t="s">
        <v>11</v>
      </c>
      <c r="C33" s="8" t="s">
        <v>4</v>
      </c>
      <c r="D33" s="8">
        <v>10</v>
      </c>
      <c r="E33" s="63">
        <v>234.68</v>
      </c>
      <c r="F33" s="40">
        <f t="shared" si="2"/>
        <v>2346.8000000000002</v>
      </c>
    </row>
    <row r="34" spans="2:6" ht="27">
      <c r="B34" s="9" t="s">
        <v>12</v>
      </c>
      <c r="C34" s="8" t="s">
        <v>4</v>
      </c>
      <c r="D34" s="8">
        <v>10</v>
      </c>
      <c r="E34" s="63">
        <v>279.08</v>
      </c>
      <c r="F34" s="40">
        <f t="shared" si="2"/>
        <v>2790.7999999999997</v>
      </c>
    </row>
    <row r="35" spans="2:6" ht="40.5">
      <c r="B35" s="9" t="s">
        <v>13</v>
      </c>
      <c r="C35" s="8" t="s">
        <v>8</v>
      </c>
      <c r="D35" s="8">
        <v>20</v>
      </c>
      <c r="E35" s="63">
        <v>44.4</v>
      </c>
      <c r="F35" s="40">
        <f t="shared" si="2"/>
        <v>888</v>
      </c>
    </row>
    <row r="36" spans="2:6" ht="54">
      <c r="B36" s="9" t="s">
        <v>14</v>
      </c>
      <c r="C36" s="8" t="s">
        <v>8</v>
      </c>
      <c r="D36" s="8">
        <v>20</v>
      </c>
      <c r="E36" s="63">
        <v>60.89</v>
      </c>
      <c r="F36" s="40">
        <f t="shared" si="2"/>
        <v>1217.8</v>
      </c>
    </row>
    <row r="37" spans="2:6" ht="54">
      <c r="B37" s="9" t="s">
        <v>15</v>
      </c>
      <c r="C37" s="8" t="s">
        <v>8</v>
      </c>
      <c r="D37" s="8">
        <v>20</v>
      </c>
      <c r="E37" s="63">
        <v>44.4</v>
      </c>
      <c r="F37" s="40">
        <f t="shared" si="2"/>
        <v>888</v>
      </c>
    </row>
    <row r="38" spans="2:6" ht="27">
      <c r="B38" s="9" t="s">
        <v>16</v>
      </c>
      <c r="C38" s="8" t="s">
        <v>17</v>
      </c>
      <c r="D38" s="8">
        <v>15</v>
      </c>
      <c r="E38" s="63">
        <v>17.760000000000002</v>
      </c>
      <c r="F38" s="40">
        <f t="shared" si="2"/>
        <v>266.40000000000003</v>
      </c>
    </row>
    <row r="39" spans="2:6" ht="40.5">
      <c r="B39" s="9" t="s">
        <v>18</v>
      </c>
      <c r="C39" s="8" t="s">
        <v>17</v>
      </c>
      <c r="D39" s="8">
        <v>5</v>
      </c>
      <c r="E39" s="63">
        <v>95.14</v>
      </c>
      <c r="F39" s="40">
        <f t="shared" si="2"/>
        <v>475.7</v>
      </c>
    </row>
    <row r="40" spans="2:6" ht="27">
      <c r="B40" s="9" t="s">
        <v>19</v>
      </c>
      <c r="C40" s="8" t="s">
        <v>4</v>
      </c>
      <c r="D40" s="8">
        <v>10</v>
      </c>
      <c r="E40" s="63">
        <v>304.45</v>
      </c>
      <c r="F40" s="40">
        <f t="shared" si="2"/>
        <v>3044.5</v>
      </c>
    </row>
    <row r="41" spans="2:6" ht="40.5">
      <c r="B41" s="9" t="s">
        <v>20</v>
      </c>
      <c r="C41" s="8" t="s">
        <v>4</v>
      </c>
      <c r="D41" s="8">
        <v>10</v>
      </c>
      <c r="E41" s="63">
        <v>82.45</v>
      </c>
      <c r="F41" s="40">
        <f t="shared" si="2"/>
        <v>824.5</v>
      </c>
    </row>
    <row r="42" spans="2:6" ht="40.5">
      <c r="B42" s="9" t="s">
        <v>21</v>
      </c>
      <c r="C42" s="8" t="s">
        <v>4</v>
      </c>
      <c r="D42" s="8">
        <v>5</v>
      </c>
      <c r="E42" s="63">
        <v>82.45</v>
      </c>
      <c r="F42" s="40">
        <f t="shared" si="2"/>
        <v>412.25</v>
      </c>
    </row>
    <row r="43" spans="2:6" ht="27">
      <c r="B43" s="9" t="s">
        <v>22</v>
      </c>
      <c r="C43" s="8" t="s">
        <v>4</v>
      </c>
      <c r="D43" s="8">
        <v>10</v>
      </c>
      <c r="E43" s="63">
        <v>183.94</v>
      </c>
      <c r="F43" s="40">
        <f t="shared" si="2"/>
        <v>1839.4</v>
      </c>
    </row>
    <row r="44" spans="2:6" ht="40.5">
      <c r="B44" s="9" t="s">
        <v>23</v>
      </c>
      <c r="C44" s="8" t="s">
        <v>4</v>
      </c>
      <c r="D44" s="8">
        <v>20</v>
      </c>
      <c r="E44" s="63">
        <v>57.08</v>
      </c>
      <c r="F44" s="40">
        <f t="shared" si="2"/>
        <v>1141.5999999999999</v>
      </c>
    </row>
    <row r="45" spans="2:6" ht="40.5">
      <c r="B45" s="9" t="s">
        <v>24</v>
      </c>
      <c r="C45" s="8" t="s">
        <v>4</v>
      </c>
      <c r="D45" s="8">
        <v>10</v>
      </c>
      <c r="E45" s="63">
        <v>57.08</v>
      </c>
      <c r="F45" s="40">
        <f t="shared" si="2"/>
        <v>570.79999999999995</v>
      </c>
    </row>
    <row r="46" spans="2:6" ht="27">
      <c r="B46" s="9" t="s">
        <v>25</v>
      </c>
      <c r="C46" s="8" t="s">
        <v>26</v>
      </c>
      <c r="D46" s="8">
        <v>20</v>
      </c>
      <c r="E46" s="63">
        <v>45.67</v>
      </c>
      <c r="F46" s="40">
        <f t="shared" si="2"/>
        <v>913.40000000000009</v>
      </c>
    </row>
    <row r="47" spans="2:6" ht="27">
      <c r="B47" s="9" t="s">
        <v>27</v>
      </c>
      <c r="C47" s="8" t="s">
        <v>8</v>
      </c>
      <c r="D47" s="8">
        <v>50</v>
      </c>
      <c r="E47" s="63">
        <v>8.8800000000000008</v>
      </c>
      <c r="F47" s="40">
        <f t="shared" si="2"/>
        <v>444.00000000000006</v>
      </c>
    </row>
    <row r="48" spans="2:6" ht="54">
      <c r="B48" s="9" t="s">
        <v>28</v>
      </c>
      <c r="C48" s="8" t="s">
        <v>26</v>
      </c>
      <c r="D48" s="8">
        <v>10</v>
      </c>
      <c r="E48" s="63">
        <v>114.17</v>
      </c>
      <c r="F48" s="40">
        <f t="shared" si="2"/>
        <v>1141.7</v>
      </c>
    </row>
    <row r="49" spans="2:6" ht="27">
      <c r="B49" s="9" t="s">
        <v>29</v>
      </c>
      <c r="C49" s="8" t="s">
        <v>26</v>
      </c>
      <c r="D49" s="8">
        <v>10</v>
      </c>
      <c r="E49" s="63">
        <v>38.06</v>
      </c>
      <c r="F49" s="40">
        <f t="shared" si="2"/>
        <v>380.6</v>
      </c>
    </row>
    <row r="50" spans="2:6" ht="40.5">
      <c r="B50" s="9" t="s">
        <v>30</v>
      </c>
      <c r="C50" s="8" t="s">
        <v>8</v>
      </c>
      <c r="D50" s="8">
        <v>20</v>
      </c>
      <c r="E50" s="63">
        <v>95.14</v>
      </c>
      <c r="F50" s="40">
        <f t="shared" si="2"/>
        <v>1902.8</v>
      </c>
    </row>
    <row r="51" spans="2:6">
      <c r="B51" s="9" t="s">
        <v>31</v>
      </c>
      <c r="C51" s="8" t="s">
        <v>4</v>
      </c>
      <c r="D51" s="8">
        <v>10</v>
      </c>
      <c r="E51" s="63">
        <v>267.91000000000003</v>
      </c>
      <c r="F51" s="40">
        <f t="shared" si="2"/>
        <v>2679.1000000000004</v>
      </c>
    </row>
    <row r="52" spans="2:6" ht="27">
      <c r="B52" s="9" t="s">
        <v>32</v>
      </c>
      <c r="C52" s="8" t="s">
        <v>4</v>
      </c>
      <c r="D52" s="8">
        <v>10</v>
      </c>
      <c r="E52" s="63">
        <v>142.71</v>
      </c>
      <c r="F52" s="40">
        <f t="shared" si="2"/>
        <v>1427.1000000000001</v>
      </c>
    </row>
    <row r="53" spans="2:6">
      <c r="B53" s="9" t="s">
        <v>158</v>
      </c>
      <c r="C53" s="8" t="s">
        <v>4</v>
      </c>
      <c r="D53" s="8">
        <v>10</v>
      </c>
      <c r="E53" s="63">
        <v>646.95000000000005</v>
      </c>
      <c r="F53" s="40">
        <f t="shared" si="2"/>
        <v>6469.5</v>
      </c>
    </row>
    <row r="54" spans="2:6" ht="27">
      <c r="B54" s="14" t="s">
        <v>159</v>
      </c>
      <c r="C54" s="8" t="s">
        <v>4</v>
      </c>
      <c r="D54" s="8">
        <v>15</v>
      </c>
      <c r="E54" s="63">
        <v>561.32000000000005</v>
      </c>
      <c r="F54" s="40">
        <f t="shared" si="2"/>
        <v>8419.8000000000011</v>
      </c>
    </row>
    <row r="55" spans="2:6" ht="40.5">
      <c r="B55" s="9" t="s">
        <v>33</v>
      </c>
      <c r="C55" s="8" t="s">
        <v>4</v>
      </c>
      <c r="D55" s="8">
        <v>5</v>
      </c>
      <c r="E55" s="63">
        <v>120.51</v>
      </c>
      <c r="F55" s="40">
        <f t="shared" si="2"/>
        <v>602.55000000000007</v>
      </c>
    </row>
    <row r="56" spans="2:6" ht="27">
      <c r="B56" s="9" t="s">
        <v>171</v>
      </c>
      <c r="C56" s="8" t="s">
        <v>4</v>
      </c>
      <c r="D56" s="8">
        <v>10</v>
      </c>
      <c r="E56" s="63">
        <v>35.520000000000003</v>
      </c>
      <c r="F56" s="40">
        <f t="shared" si="2"/>
        <v>355.20000000000005</v>
      </c>
    </row>
    <row r="57" spans="2:6">
      <c r="B57" s="41" t="s">
        <v>34</v>
      </c>
      <c r="C57" s="8" t="s">
        <v>4</v>
      </c>
      <c r="D57" s="8">
        <v>20</v>
      </c>
      <c r="E57" s="63">
        <v>266.39</v>
      </c>
      <c r="F57" s="40">
        <f t="shared" si="2"/>
        <v>5327.7999999999993</v>
      </c>
    </row>
    <row r="58" spans="2:6" ht="27">
      <c r="B58" s="9" t="s">
        <v>35</v>
      </c>
      <c r="C58" s="8" t="s">
        <v>4</v>
      </c>
      <c r="D58" s="8">
        <v>10</v>
      </c>
      <c r="E58" s="63">
        <v>82.45</v>
      </c>
      <c r="F58" s="40">
        <f t="shared" si="2"/>
        <v>824.5</v>
      </c>
    </row>
    <row r="59" spans="2:6" ht="40.5">
      <c r="B59" s="9" t="s">
        <v>36</v>
      </c>
      <c r="C59" s="8" t="s">
        <v>4</v>
      </c>
      <c r="D59" s="8">
        <v>5</v>
      </c>
      <c r="E59" s="63">
        <v>367.87</v>
      </c>
      <c r="F59" s="40">
        <f t="shared" si="2"/>
        <v>1839.35</v>
      </c>
    </row>
    <row r="60" spans="2:6" ht="27">
      <c r="B60" s="9" t="s">
        <v>37</v>
      </c>
      <c r="C60" s="8" t="s">
        <v>38</v>
      </c>
      <c r="D60" s="8">
        <v>10</v>
      </c>
      <c r="E60" s="63">
        <v>57.08</v>
      </c>
      <c r="F60" s="40">
        <f t="shared" si="2"/>
        <v>570.79999999999995</v>
      </c>
    </row>
    <row r="61" spans="2:6" ht="27">
      <c r="B61" s="9" t="s">
        <v>39</v>
      </c>
      <c r="C61" s="8" t="s">
        <v>38</v>
      </c>
      <c r="D61" s="8">
        <v>10</v>
      </c>
      <c r="E61" s="63">
        <v>38.06</v>
      </c>
      <c r="F61" s="40">
        <f t="shared" si="2"/>
        <v>380.6</v>
      </c>
    </row>
    <row r="62" spans="2:6">
      <c r="B62" s="9" t="s">
        <v>40</v>
      </c>
      <c r="C62" s="8" t="s">
        <v>41</v>
      </c>
      <c r="D62" s="8">
        <v>10</v>
      </c>
      <c r="E62" s="63">
        <v>57.08</v>
      </c>
      <c r="F62" s="40">
        <f t="shared" si="2"/>
        <v>570.79999999999995</v>
      </c>
    </row>
    <row r="63" spans="2:6" ht="40.5">
      <c r="B63" s="9" t="s">
        <v>42</v>
      </c>
      <c r="C63" s="8" t="s">
        <v>4</v>
      </c>
      <c r="D63" s="8">
        <v>5</v>
      </c>
      <c r="E63" s="63">
        <v>279.08</v>
      </c>
      <c r="F63" s="40">
        <f t="shared" si="2"/>
        <v>1395.3999999999999</v>
      </c>
    </row>
    <row r="64" spans="2:6">
      <c r="B64" s="9" t="s">
        <v>43</v>
      </c>
      <c r="C64" s="8" t="s">
        <v>4</v>
      </c>
      <c r="D64" s="8">
        <v>10</v>
      </c>
      <c r="E64" s="63">
        <v>139.54</v>
      </c>
      <c r="F64" s="40">
        <f t="shared" si="2"/>
        <v>1395.3999999999999</v>
      </c>
    </row>
    <row r="65" spans="2:6" ht="27">
      <c r="B65" s="9" t="s">
        <v>44</v>
      </c>
      <c r="C65" s="8" t="s">
        <v>4</v>
      </c>
      <c r="D65" s="8">
        <v>10</v>
      </c>
      <c r="E65" s="63">
        <v>38.06</v>
      </c>
      <c r="F65" s="40">
        <f t="shared" si="2"/>
        <v>380.6</v>
      </c>
    </row>
    <row r="66" spans="2:6">
      <c r="B66" s="9" t="s">
        <v>45</v>
      </c>
      <c r="C66" s="8" t="s">
        <v>38</v>
      </c>
      <c r="D66" s="8">
        <v>20</v>
      </c>
      <c r="E66" s="63">
        <v>6.34</v>
      </c>
      <c r="F66" s="40">
        <f t="shared" si="2"/>
        <v>126.8</v>
      </c>
    </row>
    <row r="67" spans="2:6" ht="27">
      <c r="B67" s="9" t="s">
        <v>46</v>
      </c>
      <c r="C67" s="8" t="s">
        <v>38</v>
      </c>
      <c r="D67" s="8">
        <v>5</v>
      </c>
      <c r="E67" s="63">
        <v>82.45</v>
      </c>
      <c r="F67" s="40">
        <f t="shared" si="2"/>
        <v>412.25</v>
      </c>
    </row>
    <row r="68" spans="2:6" ht="40.5">
      <c r="B68" s="9" t="s">
        <v>47</v>
      </c>
      <c r="C68" s="8" t="s">
        <v>4</v>
      </c>
      <c r="D68" s="8">
        <v>10</v>
      </c>
      <c r="E68" s="63">
        <v>152.22</v>
      </c>
      <c r="F68" s="40">
        <f t="shared" si="2"/>
        <v>1522.2</v>
      </c>
    </row>
    <row r="69" spans="2:6" ht="27">
      <c r="B69" s="9" t="s">
        <v>48</v>
      </c>
      <c r="C69" s="8" t="s">
        <v>4</v>
      </c>
      <c r="D69" s="8">
        <v>10</v>
      </c>
      <c r="E69" s="63">
        <v>177.59</v>
      </c>
      <c r="F69" s="40">
        <f t="shared" si="2"/>
        <v>1775.9</v>
      </c>
    </row>
    <row r="70" spans="2:6" ht="40.5">
      <c r="B70" s="9" t="s">
        <v>49</v>
      </c>
      <c r="C70" s="8" t="s">
        <v>4</v>
      </c>
      <c r="D70" s="8">
        <v>10</v>
      </c>
      <c r="E70" s="63">
        <v>1598.34</v>
      </c>
      <c r="F70" s="40">
        <f t="shared" si="2"/>
        <v>15983.4</v>
      </c>
    </row>
    <row r="71" spans="2:6" ht="40.5">
      <c r="B71" s="9" t="s">
        <v>50</v>
      </c>
      <c r="C71" s="8" t="s">
        <v>4</v>
      </c>
      <c r="D71" s="8">
        <v>30</v>
      </c>
      <c r="E71" s="63">
        <v>152.22</v>
      </c>
      <c r="F71" s="40">
        <f t="shared" si="2"/>
        <v>4566.6000000000004</v>
      </c>
    </row>
    <row r="72" spans="2:6" ht="27">
      <c r="B72" s="9" t="s">
        <v>51</v>
      </c>
      <c r="C72" s="8" t="s">
        <v>4</v>
      </c>
      <c r="D72" s="8">
        <v>50</v>
      </c>
      <c r="E72" s="63">
        <v>152.22</v>
      </c>
      <c r="F72" s="40">
        <f t="shared" si="2"/>
        <v>7611</v>
      </c>
    </row>
    <row r="73" spans="2:6" ht="40.5">
      <c r="B73" s="9" t="s">
        <v>152</v>
      </c>
      <c r="C73" s="8" t="s">
        <v>4</v>
      </c>
      <c r="D73" s="8">
        <v>5</v>
      </c>
      <c r="E73" s="63">
        <v>-120</v>
      </c>
      <c r="F73" s="40">
        <f t="shared" si="2"/>
        <v>-600</v>
      </c>
    </row>
    <row r="74" spans="2:6" ht="27">
      <c r="B74" s="9" t="s">
        <v>52</v>
      </c>
      <c r="C74" s="8" t="s">
        <v>4</v>
      </c>
      <c r="D74" s="8">
        <v>10</v>
      </c>
      <c r="E74" s="63">
        <v>-600</v>
      </c>
      <c r="F74" s="40">
        <f t="shared" si="2"/>
        <v>-6000</v>
      </c>
    </row>
    <row r="75" spans="2:6" ht="27">
      <c r="B75" s="9" t="s">
        <v>53</v>
      </c>
      <c r="C75" s="8" t="s">
        <v>4</v>
      </c>
      <c r="D75" s="8">
        <v>5</v>
      </c>
      <c r="E75" s="63">
        <v>-150</v>
      </c>
      <c r="F75" s="40">
        <f t="shared" si="2"/>
        <v>-750</v>
      </c>
    </row>
    <row r="76" spans="2:6" ht="27">
      <c r="B76" s="9" t="s">
        <v>54</v>
      </c>
      <c r="C76" s="8" t="s">
        <v>4</v>
      </c>
      <c r="D76" s="8">
        <v>20</v>
      </c>
      <c r="E76" s="63">
        <v>-45</v>
      </c>
      <c r="F76" s="40">
        <f t="shared" si="2"/>
        <v>-900</v>
      </c>
    </row>
    <row r="77" spans="2:6">
      <c r="B77" s="11"/>
      <c r="C77" s="7"/>
      <c r="D77" s="7"/>
      <c r="E77" s="7"/>
      <c r="F77" s="12"/>
    </row>
    <row r="78" spans="2:6" ht="25" customHeight="1">
      <c r="F78" s="39">
        <f>SUM(F4:F77)</f>
        <v>2547876.2999999984</v>
      </c>
    </row>
  </sheetData>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8"/>
  <sheetViews>
    <sheetView workbookViewId="0"/>
  </sheetViews>
  <sheetFormatPr defaultColWidth="10.26953125" defaultRowHeight="13.5"/>
  <cols>
    <col min="1" max="1" width="14.7265625" style="5" customWidth="1"/>
    <col min="2" max="2" width="62.26953125" style="5" customWidth="1"/>
    <col min="3" max="3" width="10.81640625" style="5" customWidth="1"/>
    <col min="4" max="4" width="9.54296875" style="5" bestFit="1" customWidth="1"/>
    <col min="5" max="5" width="20.54296875" style="5" customWidth="1"/>
    <col min="6" max="6" width="21.7265625" style="5" customWidth="1"/>
    <col min="7" max="7" width="10.26953125" style="5" customWidth="1"/>
    <col min="8" max="8" width="13.1796875" style="5" customWidth="1"/>
    <col min="9" max="16384" width="10.26953125" style="5"/>
  </cols>
  <sheetData>
    <row r="1" spans="1:6" s="1" customFormat="1" ht="17.5">
      <c r="A1" s="4"/>
      <c r="B1" s="42" t="s">
        <v>135</v>
      </c>
    </row>
    <row r="3" spans="1:6">
      <c r="B3" s="46" t="s">
        <v>145</v>
      </c>
      <c r="C3" s="47" t="s">
        <v>0</v>
      </c>
      <c r="D3" s="47" t="s">
        <v>1</v>
      </c>
      <c r="E3" s="48" t="s">
        <v>2</v>
      </c>
      <c r="F3" s="48" t="s">
        <v>3</v>
      </c>
    </row>
    <row r="4" spans="1:6" ht="40.5">
      <c r="B4" s="14" t="s">
        <v>136</v>
      </c>
      <c r="C4" s="8" t="s">
        <v>4</v>
      </c>
      <c r="D4" s="8">
        <v>180</v>
      </c>
      <c r="E4" s="549">
        <v>4630.8100000000004</v>
      </c>
      <c r="F4" s="10">
        <f>TBL_Bathrooms[[#This Row],[Rate]]*TBL_Bathrooms[[#This Row],[Qty]]</f>
        <v>833545.8</v>
      </c>
    </row>
    <row r="5" spans="1:6" ht="54">
      <c r="B5" s="14" t="s">
        <v>137</v>
      </c>
      <c r="C5" s="8" t="s">
        <v>4</v>
      </c>
      <c r="D5" s="8">
        <v>45</v>
      </c>
      <c r="E5" s="549">
        <v>3996.55</v>
      </c>
      <c r="F5" s="10">
        <f>TBL_Bathrooms[[#This Row],[Rate]]*TBL_Bathrooms[[#This Row],[Qty]]</f>
        <v>179844.75</v>
      </c>
    </row>
    <row r="6" spans="1:6" ht="67.5">
      <c r="B6" s="14" t="s">
        <v>138</v>
      </c>
      <c r="C6" s="8" t="s">
        <v>4</v>
      </c>
      <c r="D6" s="8">
        <v>5</v>
      </c>
      <c r="E6" s="549">
        <v>6241.43</v>
      </c>
      <c r="F6" s="10">
        <f>TBL_Bathrooms[[#This Row],[Rate]]*TBL_Bathrooms[[#This Row],[Qty]]</f>
        <v>31207.15</v>
      </c>
    </row>
    <row r="7" spans="1:6" ht="54">
      <c r="B7" s="14" t="s">
        <v>139</v>
      </c>
      <c r="C7" s="8" t="s">
        <v>4</v>
      </c>
      <c r="D7" s="8">
        <v>2</v>
      </c>
      <c r="E7" s="549">
        <v>5607.17</v>
      </c>
      <c r="F7" s="10">
        <f>TBL_Bathrooms[[#This Row],[Rate]]*TBL_Bathrooms[[#This Row],[Qty]]</f>
        <v>11214.34</v>
      </c>
    </row>
    <row r="8" spans="1:6" ht="40.5">
      <c r="B8" s="14" t="s">
        <v>140</v>
      </c>
      <c r="C8" s="8" t="s">
        <v>4</v>
      </c>
      <c r="D8" s="8">
        <v>5</v>
      </c>
      <c r="E8" s="549">
        <v>1888.2</v>
      </c>
      <c r="F8" s="10">
        <f>TBL_Bathrooms[[#This Row],[Rate]]*TBL_Bathrooms[[#This Row],[Qty]]</f>
        <v>9441</v>
      </c>
    </row>
    <row r="9" spans="1:6" ht="40.5">
      <c r="B9" s="14" t="s">
        <v>141</v>
      </c>
      <c r="C9" s="8" t="s">
        <v>4</v>
      </c>
      <c r="D9" s="8">
        <v>5</v>
      </c>
      <c r="E9" s="549">
        <v>1507.64</v>
      </c>
      <c r="F9" s="10">
        <f>TBL_Bathrooms[[#This Row],[Rate]]*TBL_Bathrooms[[#This Row],[Qty]]</f>
        <v>7538.2000000000007</v>
      </c>
    </row>
    <row r="10" spans="1:6">
      <c r="B10" s="594"/>
      <c r="C10" s="595"/>
      <c r="D10" s="8"/>
      <c r="E10" s="549"/>
      <c r="F10" s="10"/>
    </row>
    <row r="11" spans="1:6">
      <c r="B11" s="14"/>
      <c r="C11" s="8"/>
      <c r="D11" s="8"/>
      <c r="E11" s="10"/>
      <c r="F11" s="10">
        <f>TBL_Bathrooms[[#This Row],[Rate]]*TBL_Bathrooms[[#This Row],[Qty]]</f>
        <v>0</v>
      </c>
    </row>
    <row r="12" spans="1:6">
      <c r="B12" s="57" t="s">
        <v>146</v>
      </c>
      <c r="C12" s="58" t="s">
        <v>0</v>
      </c>
      <c r="D12" s="58" t="s">
        <v>1</v>
      </c>
      <c r="E12" s="59" t="s">
        <v>2</v>
      </c>
      <c r="F12" s="59" t="s">
        <v>3</v>
      </c>
    </row>
    <row r="13" spans="1:6" ht="27">
      <c r="B13" s="14" t="s">
        <v>56</v>
      </c>
      <c r="C13" s="8" t="s">
        <v>4</v>
      </c>
      <c r="D13" s="8">
        <v>5</v>
      </c>
      <c r="E13" s="549">
        <v>228.33</v>
      </c>
      <c r="F13" s="10">
        <f>TBL_Bathrooms[[#This Row],[Rate]]*TBL_Bathrooms[[#This Row],[Qty]]</f>
        <v>1141.6500000000001</v>
      </c>
    </row>
    <row r="14" spans="1:6" ht="54">
      <c r="B14" s="14" t="s">
        <v>57</v>
      </c>
      <c r="C14" s="8" t="s">
        <v>4</v>
      </c>
      <c r="D14" s="8">
        <v>5</v>
      </c>
      <c r="E14" s="549">
        <v>494.72</v>
      </c>
      <c r="F14" s="10">
        <f>TBL_Bathrooms[[#This Row],[Rate]]*TBL_Bathrooms[[#This Row],[Qty]]</f>
        <v>2473.6000000000004</v>
      </c>
    </row>
    <row r="15" spans="1:6" ht="54">
      <c r="B15" s="14" t="s">
        <v>7</v>
      </c>
      <c r="C15" s="8" t="s">
        <v>8</v>
      </c>
      <c r="D15" s="8">
        <v>20</v>
      </c>
      <c r="E15" s="549">
        <v>44.4</v>
      </c>
      <c r="F15" s="10">
        <f>TBL_Bathrooms[[#This Row],[Rate]]*TBL_Bathrooms[[#This Row],[Qty]]</f>
        <v>888</v>
      </c>
    </row>
    <row r="16" spans="1:6" ht="54">
      <c r="B16" s="14" t="s">
        <v>9</v>
      </c>
      <c r="C16" s="8" t="s">
        <v>8</v>
      </c>
      <c r="D16" s="8">
        <v>20</v>
      </c>
      <c r="E16" s="549">
        <v>16.489999999999998</v>
      </c>
      <c r="F16" s="10">
        <f>TBL_Bathrooms[[#This Row],[Rate]]*TBL_Bathrooms[[#This Row],[Qty]]</f>
        <v>329.79999999999995</v>
      </c>
    </row>
    <row r="17" spans="2:6" ht="27">
      <c r="B17" s="14" t="s">
        <v>10</v>
      </c>
      <c r="C17" s="8" t="s">
        <v>4</v>
      </c>
      <c r="D17" s="8">
        <v>5</v>
      </c>
      <c r="E17" s="549">
        <v>177.59</v>
      </c>
      <c r="F17" s="10">
        <f>TBL_Bathrooms[[#This Row],[Rate]]*TBL_Bathrooms[[#This Row],[Qty]]</f>
        <v>887.95</v>
      </c>
    </row>
    <row r="18" spans="2:6" ht="40.5">
      <c r="B18" s="14" t="s">
        <v>58</v>
      </c>
      <c r="C18" s="8" t="s">
        <v>4</v>
      </c>
      <c r="D18" s="8">
        <v>10</v>
      </c>
      <c r="E18" s="549">
        <v>234.68</v>
      </c>
      <c r="F18" s="10">
        <f>TBL_Bathrooms[[#This Row],[Rate]]*TBL_Bathrooms[[#This Row],[Qty]]</f>
        <v>2346.8000000000002</v>
      </c>
    </row>
    <row r="19" spans="2:6" ht="27">
      <c r="B19" s="14" t="s">
        <v>59</v>
      </c>
      <c r="C19" s="8" t="s">
        <v>4</v>
      </c>
      <c r="D19" s="8">
        <v>5</v>
      </c>
      <c r="E19" s="549">
        <v>443.98</v>
      </c>
      <c r="F19" s="10">
        <f>TBL_Bathrooms[[#This Row],[Rate]]*TBL_Bathrooms[[#This Row],[Qty]]</f>
        <v>2219.9</v>
      </c>
    </row>
    <row r="20" spans="2:6" ht="54">
      <c r="B20" s="14" t="s">
        <v>13</v>
      </c>
      <c r="C20" s="8" t="s">
        <v>8</v>
      </c>
      <c r="D20" s="8">
        <v>25</v>
      </c>
      <c r="E20" s="549">
        <v>44.4</v>
      </c>
      <c r="F20" s="10">
        <f>TBL_Bathrooms[[#This Row],[Rate]]*TBL_Bathrooms[[#This Row],[Qty]]</f>
        <v>1110</v>
      </c>
    </row>
    <row r="21" spans="2:6" ht="54">
      <c r="B21" s="14" t="s">
        <v>14</v>
      </c>
      <c r="C21" s="8" t="s">
        <v>8</v>
      </c>
      <c r="D21" s="8">
        <v>10</v>
      </c>
      <c r="E21" s="549">
        <v>57.08</v>
      </c>
      <c r="F21" s="10">
        <f>TBL_Bathrooms[[#This Row],[Rate]]*TBL_Bathrooms[[#This Row],[Qty]]</f>
        <v>570.79999999999995</v>
      </c>
    </row>
    <row r="22" spans="2:6" ht="54">
      <c r="B22" s="14" t="s">
        <v>60</v>
      </c>
      <c r="C22" s="8" t="s">
        <v>8</v>
      </c>
      <c r="D22" s="8">
        <v>10</v>
      </c>
      <c r="E22" s="549">
        <v>48.84</v>
      </c>
      <c r="F22" s="10">
        <f>TBL_Bathrooms[[#This Row],[Rate]]*TBL_Bathrooms[[#This Row],[Qty]]</f>
        <v>488.40000000000003</v>
      </c>
    </row>
    <row r="23" spans="2:6" ht="27">
      <c r="B23" s="14" t="s">
        <v>61</v>
      </c>
      <c r="C23" s="8" t="s">
        <v>26</v>
      </c>
      <c r="D23" s="8">
        <v>15</v>
      </c>
      <c r="E23" s="549">
        <v>20.3</v>
      </c>
      <c r="F23" s="10">
        <f>TBL_Bathrooms[[#This Row],[Rate]]*TBL_Bathrooms[[#This Row],[Qty]]</f>
        <v>304.5</v>
      </c>
    </row>
    <row r="24" spans="2:6" ht="40.5">
      <c r="B24" s="14" t="s">
        <v>18</v>
      </c>
      <c r="C24" s="8" t="s">
        <v>26</v>
      </c>
      <c r="D24" s="8">
        <v>5</v>
      </c>
      <c r="E24" s="549">
        <v>57.08</v>
      </c>
      <c r="F24" s="10">
        <f>TBL_Bathrooms[[#This Row],[Rate]]*TBL_Bathrooms[[#This Row],[Qty]]</f>
        <v>285.39999999999998</v>
      </c>
    </row>
    <row r="25" spans="2:6" ht="27">
      <c r="B25" s="14" t="s">
        <v>62</v>
      </c>
      <c r="C25" s="8" t="s">
        <v>4</v>
      </c>
      <c r="D25" s="8">
        <v>10</v>
      </c>
      <c r="E25" s="549">
        <v>241.02</v>
      </c>
      <c r="F25" s="10">
        <f>TBL_Bathrooms[[#This Row],[Rate]]*TBL_Bathrooms[[#This Row],[Qty]]</f>
        <v>2410.2000000000003</v>
      </c>
    </row>
    <row r="26" spans="2:6" ht="40.5">
      <c r="B26" s="14" t="s">
        <v>63</v>
      </c>
      <c r="C26" s="8" t="s">
        <v>4</v>
      </c>
      <c r="D26" s="8">
        <v>5</v>
      </c>
      <c r="E26" s="549">
        <v>95.14</v>
      </c>
      <c r="F26" s="10">
        <f>TBL_Bathrooms[[#This Row],[Rate]]*TBL_Bathrooms[[#This Row],[Qty]]</f>
        <v>475.7</v>
      </c>
    </row>
    <row r="27" spans="2:6" ht="40.5">
      <c r="B27" s="14" t="s">
        <v>64</v>
      </c>
      <c r="C27" s="8" t="s">
        <v>4</v>
      </c>
      <c r="D27" s="8">
        <v>5</v>
      </c>
      <c r="E27" s="549">
        <v>558.15</v>
      </c>
      <c r="F27" s="10">
        <f>TBL_Bathrooms[[#This Row],[Rate]]*TBL_Bathrooms[[#This Row],[Qty]]</f>
        <v>2790.75</v>
      </c>
    </row>
    <row r="28" spans="2:6" ht="40.5">
      <c r="B28" s="14" t="s">
        <v>159</v>
      </c>
      <c r="C28" s="8" t="s">
        <v>4</v>
      </c>
      <c r="D28" s="8">
        <v>15</v>
      </c>
      <c r="E28" s="549">
        <v>380.56</v>
      </c>
      <c r="F28" s="10">
        <f>TBL_Bathrooms[[#This Row],[Rate]]*TBL_Bathrooms[[#This Row],[Qty]]</f>
        <v>5708.4</v>
      </c>
    </row>
    <row r="29" spans="2:6" ht="54">
      <c r="B29" s="14" t="s">
        <v>65</v>
      </c>
      <c r="C29" s="8" t="s">
        <v>4</v>
      </c>
      <c r="D29" s="8">
        <v>5</v>
      </c>
      <c r="E29" s="549">
        <v>228.33</v>
      </c>
      <c r="F29" s="10">
        <f>TBL_Bathrooms[[#This Row],[Rate]]*TBL_Bathrooms[[#This Row],[Qty]]</f>
        <v>1141.6500000000001</v>
      </c>
    </row>
    <row r="30" spans="2:6" ht="27">
      <c r="B30" s="14" t="s">
        <v>25</v>
      </c>
      <c r="C30" s="8" t="s">
        <v>26</v>
      </c>
      <c r="D30" s="8">
        <v>10</v>
      </c>
      <c r="E30" s="549">
        <v>44.4</v>
      </c>
      <c r="F30" s="10">
        <f>TBL_Bathrooms[[#This Row],[Rate]]*TBL_Bathrooms[[#This Row],[Qty]]</f>
        <v>444</v>
      </c>
    </row>
    <row r="31" spans="2:6" ht="40.5">
      <c r="B31" s="14" t="s">
        <v>66</v>
      </c>
      <c r="C31" s="8" t="s">
        <v>4</v>
      </c>
      <c r="D31" s="8">
        <v>30</v>
      </c>
      <c r="E31" s="549">
        <v>190.28</v>
      </c>
      <c r="F31" s="10">
        <f>TBL_Bathrooms[[#This Row],[Rate]]*TBL_Bathrooms[[#This Row],[Qty]]</f>
        <v>5708.4</v>
      </c>
    </row>
    <row r="32" spans="2:6" ht="27">
      <c r="B32" s="14" t="s">
        <v>27</v>
      </c>
      <c r="C32" s="8" t="s">
        <v>8</v>
      </c>
      <c r="D32" s="8">
        <v>15</v>
      </c>
      <c r="E32" s="549">
        <v>5.71</v>
      </c>
      <c r="F32" s="10">
        <f>TBL_Bathrooms[[#This Row],[Rate]]*TBL_Bathrooms[[#This Row],[Qty]]</f>
        <v>85.65</v>
      </c>
    </row>
    <row r="33" spans="2:6" ht="27">
      <c r="B33" s="14" t="s">
        <v>29</v>
      </c>
      <c r="C33" s="8" t="s">
        <v>26</v>
      </c>
      <c r="D33" s="8">
        <v>10</v>
      </c>
      <c r="E33" s="549">
        <v>76.11</v>
      </c>
      <c r="F33" s="10">
        <f>TBL_Bathrooms[[#This Row],[Rate]]*TBL_Bathrooms[[#This Row],[Qty]]</f>
        <v>761.1</v>
      </c>
    </row>
    <row r="34" spans="2:6" ht="54">
      <c r="B34" s="14" t="s">
        <v>30</v>
      </c>
      <c r="C34" s="8" t="s">
        <v>8</v>
      </c>
      <c r="D34" s="8">
        <v>15</v>
      </c>
      <c r="E34" s="549">
        <v>76.11</v>
      </c>
      <c r="F34" s="10">
        <f>TBL_Bathrooms[[#This Row],[Rate]]*TBL_Bathrooms[[#This Row],[Qty]]</f>
        <v>1141.6500000000001</v>
      </c>
    </row>
    <row r="35" spans="2:6" ht="40.5">
      <c r="B35" s="14" t="s">
        <v>67</v>
      </c>
      <c r="C35" s="8" t="s">
        <v>4</v>
      </c>
      <c r="D35" s="8">
        <v>5</v>
      </c>
      <c r="E35" s="549">
        <v>57.08</v>
      </c>
      <c r="F35" s="10">
        <f>TBL_Bathrooms[[#This Row],[Rate]]*TBL_Bathrooms[[#This Row],[Qty]]</f>
        <v>285.39999999999998</v>
      </c>
    </row>
    <row r="36" spans="2:6" ht="27">
      <c r="B36" s="14" t="s">
        <v>170</v>
      </c>
      <c r="C36" s="8" t="s">
        <v>4</v>
      </c>
      <c r="D36" s="8">
        <v>5</v>
      </c>
      <c r="E36" s="549">
        <v>114.17</v>
      </c>
      <c r="F36" s="10">
        <f>TBL_Bathrooms[[#This Row],[Rate]]*TBL_Bathrooms[[#This Row],[Qty]]</f>
        <v>570.85</v>
      </c>
    </row>
    <row r="37" spans="2:6">
      <c r="B37" s="14" t="s">
        <v>68</v>
      </c>
      <c r="C37" s="8" t="s">
        <v>4</v>
      </c>
      <c r="D37" s="8">
        <v>25</v>
      </c>
      <c r="E37" s="549">
        <v>304.45</v>
      </c>
      <c r="F37" s="10">
        <f>TBL_Bathrooms[[#This Row],[Rate]]*TBL_Bathrooms[[#This Row],[Qty]]</f>
        <v>7611.25</v>
      </c>
    </row>
    <row r="38" spans="2:6">
      <c r="B38" s="14" t="s">
        <v>69</v>
      </c>
      <c r="C38" s="8" t="s">
        <v>70</v>
      </c>
      <c r="D38" s="8">
        <v>1</v>
      </c>
      <c r="E38" s="549">
        <v>253.7</v>
      </c>
      <c r="F38" s="10">
        <f>TBL_Bathrooms[[#This Row],[Rate]]*TBL_Bathrooms[[#This Row],[Qty]]</f>
        <v>253.7</v>
      </c>
    </row>
    <row r="39" spans="2:6">
      <c r="B39" s="14" t="s">
        <v>71</v>
      </c>
      <c r="C39" s="8" t="s">
        <v>4</v>
      </c>
      <c r="D39" s="8">
        <v>1</v>
      </c>
      <c r="E39" s="549">
        <v>443.98</v>
      </c>
      <c r="F39" s="10">
        <f>TBL_Bathrooms[[#This Row],[Rate]]*TBL_Bathrooms[[#This Row],[Qty]]</f>
        <v>443.98</v>
      </c>
    </row>
    <row r="40" spans="2:6" ht="27">
      <c r="B40" s="14" t="s">
        <v>72</v>
      </c>
      <c r="C40" s="8" t="s">
        <v>4</v>
      </c>
      <c r="D40" s="8">
        <v>5</v>
      </c>
      <c r="E40" s="549">
        <v>228.33</v>
      </c>
      <c r="F40" s="10">
        <f>TBL_Bathrooms[[#This Row],[Rate]]*TBL_Bathrooms[[#This Row],[Qty]]</f>
        <v>1141.6500000000001</v>
      </c>
    </row>
    <row r="41" spans="2:6" ht="40.5">
      <c r="B41" s="14" t="s">
        <v>73</v>
      </c>
      <c r="C41" s="8" t="s">
        <v>38</v>
      </c>
      <c r="D41" s="8">
        <v>15</v>
      </c>
      <c r="E41" s="549">
        <v>48.2</v>
      </c>
      <c r="F41" s="10">
        <f>TBL_Bathrooms[[#This Row],[Rate]]*TBL_Bathrooms[[#This Row],[Qty]]</f>
        <v>723</v>
      </c>
    </row>
    <row r="42" spans="2:6">
      <c r="B42" s="14" t="s">
        <v>43</v>
      </c>
      <c r="C42" s="8" t="s">
        <v>4</v>
      </c>
      <c r="D42" s="8">
        <v>10</v>
      </c>
      <c r="E42" s="549">
        <v>101.48</v>
      </c>
      <c r="F42" s="10">
        <f>TBL_Bathrooms[[#This Row],[Rate]]*TBL_Bathrooms[[#This Row],[Qty]]</f>
        <v>1014.8000000000001</v>
      </c>
    </row>
    <row r="43" spans="2:6" ht="40.5">
      <c r="B43" s="14" t="s">
        <v>47</v>
      </c>
      <c r="C43" s="8" t="s">
        <v>4</v>
      </c>
      <c r="D43" s="8">
        <v>10</v>
      </c>
      <c r="E43" s="549">
        <v>177.59</v>
      </c>
      <c r="F43" s="10">
        <f>TBL_Bathrooms[[#This Row],[Rate]]*TBL_Bathrooms[[#This Row],[Qty]]</f>
        <v>1775.9</v>
      </c>
    </row>
    <row r="44" spans="2:6" ht="67.5">
      <c r="B44" s="14" t="s">
        <v>74</v>
      </c>
      <c r="C44" s="8" t="s">
        <v>4</v>
      </c>
      <c r="D44" s="8">
        <v>10</v>
      </c>
      <c r="E44" s="549">
        <v>1598.34</v>
      </c>
      <c r="F44" s="10">
        <f>TBL_Bathrooms[[#This Row],[Rate]]*TBL_Bathrooms[[#This Row],[Qty]]</f>
        <v>15983.4</v>
      </c>
    </row>
    <row r="45" spans="2:6">
      <c r="B45" s="14" t="s">
        <v>75</v>
      </c>
      <c r="C45" s="8" t="s">
        <v>41</v>
      </c>
      <c r="D45" s="8">
        <v>5</v>
      </c>
      <c r="E45" s="549">
        <v>190.28</v>
      </c>
      <c r="F45" s="10">
        <f>TBL_Bathrooms[[#This Row],[Rate]]*TBL_Bathrooms[[#This Row],[Qty]]</f>
        <v>951.4</v>
      </c>
    </row>
    <row r="46" spans="2:6">
      <c r="B46" s="14" t="s">
        <v>76</v>
      </c>
      <c r="C46" s="8" t="s">
        <v>41</v>
      </c>
      <c r="D46" s="8">
        <v>5</v>
      </c>
      <c r="E46" s="549">
        <v>190.28</v>
      </c>
      <c r="F46" s="10">
        <f>TBL_Bathrooms[[#This Row],[Rate]]*TBL_Bathrooms[[#This Row],[Qty]]</f>
        <v>951.4</v>
      </c>
    </row>
    <row r="47" spans="2:6">
      <c r="B47" s="14" t="s">
        <v>77</v>
      </c>
      <c r="C47" s="8" t="s">
        <v>41</v>
      </c>
      <c r="D47" s="8">
        <v>5</v>
      </c>
      <c r="E47" s="549">
        <v>190.28</v>
      </c>
      <c r="F47" s="10">
        <f>TBL_Bathrooms[[#This Row],[Rate]]*TBL_Bathrooms[[#This Row],[Qty]]</f>
        <v>951.4</v>
      </c>
    </row>
    <row r="48" spans="2:6">
      <c r="B48" s="14" t="s">
        <v>78</v>
      </c>
      <c r="C48" s="8" t="s">
        <v>41</v>
      </c>
      <c r="D48" s="8">
        <v>10</v>
      </c>
      <c r="E48" s="549">
        <v>570.84</v>
      </c>
      <c r="F48" s="10">
        <f>TBL_Bathrooms[[#This Row],[Rate]]*TBL_Bathrooms[[#This Row],[Qty]]</f>
        <v>5708.4000000000005</v>
      </c>
    </row>
    <row r="49" spans="2:6">
      <c r="B49" s="14" t="s">
        <v>79</v>
      </c>
      <c r="C49" s="8" t="s">
        <v>4</v>
      </c>
      <c r="D49" s="8">
        <v>5</v>
      </c>
      <c r="E49" s="549">
        <v>49.62</v>
      </c>
      <c r="F49" s="10">
        <f>TBL_Bathrooms[[#This Row],[Rate]]*TBL_Bathrooms[[#This Row],[Qty]]</f>
        <v>248.1</v>
      </c>
    </row>
    <row r="50" spans="2:6">
      <c r="B50" s="14" t="s">
        <v>80</v>
      </c>
      <c r="C50" s="8" t="s">
        <v>4</v>
      </c>
      <c r="D50" s="8">
        <v>5</v>
      </c>
      <c r="E50" s="549">
        <v>45.01</v>
      </c>
      <c r="F50" s="10">
        <f>TBL_Bathrooms[[#This Row],[Rate]]*TBL_Bathrooms[[#This Row],[Qty]]</f>
        <v>225.04999999999998</v>
      </c>
    </row>
    <row r="51" spans="2:6">
      <c r="B51" s="14" t="s">
        <v>81</v>
      </c>
      <c r="C51" s="8" t="s">
        <v>4</v>
      </c>
      <c r="D51" s="8">
        <v>5</v>
      </c>
      <c r="E51" s="549">
        <v>45.01</v>
      </c>
      <c r="F51" s="10">
        <f>TBL_Bathrooms[[#This Row],[Rate]]*TBL_Bathrooms[[#This Row],[Qty]]</f>
        <v>225.04999999999998</v>
      </c>
    </row>
    <row r="52" spans="2:6" ht="27">
      <c r="B52" s="14" t="s">
        <v>169</v>
      </c>
      <c r="C52" s="8" t="s">
        <v>4</v>
      </c>
      <c r="D52" s="8">
        <v>5</v>
      </c>
      <c r="E52" s="549">
        <v>-20</v>
      </c>
      <c r="F52" s="10">
        <f>TBL_Bathrooms[[#This Row],[Rate]]*TBL_Bathrooms[[#This Row],[Qty]]</f>
        <v>-100</v>
      </c>
    </row>
    <row r="53" spans="2:6" ht="27">
      <c r="B53" s="14" t="s">
        <v>82</v>
      </c>
      <c r="C53" s="8" t="s">
        <v>4</v>
      </c>
      <c r="D53" s="8">
        <v>2</v>
      </c>
      <c r="E53" s="549">
        <v>-140</v>
      </c>
      <c r="F53" s="10">
        <f>TBL_Bathrooms[[#This Row],[Rate]]*TBL_Bathrooms[[#This Row],[Qty]]</f>
        <v>-280</v>
      </c>
    </row>
    <row r="54" spans="2:6" ht="40.5">
      <c r="B54" s="14" t="s">
        <v>153</v>
      </c>
      <c r="C54" s="8" t="s">
        <v>4</v>
      </c>
      <c r="D54" s="8">
        <v>10</v>
      </c>
      <c r="E54" s="549">
        <v>-100</v>
      </c>
      <c r="F54" s="10">
        <f>TBL_Bathrooms[[#This Row],[Rate]]*TBL_Bathrooms[[#This Row],[Qty]]</f>
        <v>-1000</v>
      </c>
    </row>
    <row r="55" spans="2:6" ht="27">
      <c r="B55" s="14" t="s">
        <v>53</v>
      </c>
      <c r="C55" s="8" t="s">
        <v>4</v>
      </c>
      <c r="D55" s="8">
        <v>2</v>
      </c>
      <c r="E55" s="549">
        <v>-125</v>
      </c>
      <c r="F55" s="10">
        <f>TBL_Bathrooms[[#This Row],[Rate]]*TBL_Bathrooms[[#This Row],[Qty]]</f>
        <v>-250</v>
      </c>
    </row>
    <row r="56" spans="2:6" ht="40.5">
      <c r="B56" s="15" t="s">
        <v>83</v>
      </c>
      <c r="C56" s="16" t="s">
        <v>4</v>
      </c>
      <c r="D56" s="16">
        <v>5</v>
      </c>
      <c r="E56" s="550">
        <v>-100</v>
      </c>
      <c r="F56" s="10">
        <f>TBL_Bathrooms[[#This Row],[Rate]]*TBL_Bathrooms[[#This Row],[Qty]]</f>
        <v>-500</v>
      </c>
    </row>
    <row r="58" spans="2:6" ht="25" customHeight="1">
      <c r="E58" s="13" t="s">
        <v>3</v>
      </c>
      <c r="F58" s="39">
        <f>SUM(F4:F57)</f>
        <v>1143440.2699999989</v>
      </c>
    </row>
  </sheetData>
  <protectedRanges>
    <protectedRange sqref="E4:E11 E13:E56" name="Lot_1_Bathrooms"/>
  </protectedRanges>
  <conditionalFormatting sqref="E4:E11 E13:E56">
    <cfRule type="expression" dxfId="1681" priority="1">
      <formula>INDIRECT("G"&amp;ROW())="Shade"</formula>
    </cfRule>
    <cfRule type="expression" dxfId="1680" priority="2">
      <formula>INDIRECT("G"&amp;ROW())="Done"</formula>
    </cfRule>
    <cfRule type="expression" dxfId="1679" priority="3">
      <formula>INDIRECT("G"&amp;ROW())="Add"</formula>
    </cfRule>
  </conditionalFormatting>
  <dataValidations count="2">
    <dataValidation type="decimal" operator="lessThanOrEqual" allowBlank="1" showInputMessage="1" showErrorMessage="1" sqref="E53:E56" xr:uid="{00000000-0002-0000-0700-000000000000}">
      <formula1>0</formula1>
    </dataValidation>
    <dataValidation type="decimal" operator="greaterThan" allowBlank="1" showInputMessage="1" showErrorMessage="1" sqref="E4:E11 E13:E52" xr:uid="{00000000-0002-0000-0700-000001000000}">
      <formula1>0</formula1>
    </dataValidation>
  </dataValidations>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0"/>
  <sheetViews>
    <sheetView workbookViewId="0"/>
  </sheetViews>
  <sheetFormatPr defaultColWidth="10.26953125" defaultRowHeight="14"/>
  <cols>
    <col min="1" max="1" width="11.7265625" style="18" customWidth="1"/>
    <col min="2" max="2" width="62.26953125" style="18" customWidth="1"/>
    <col min="3" max="3" width="10.81640625" style="18" customWidth="1"/>
    <col min="4" max="4" width="9.54296875" style="18" bestFit="1" customWidth="1"/>
    <col min="5" max="5" width="20.54296875" style="18" customWidth="1"/>
    <col min="6" max="6" width="21.7265625" style="18" customWidth="1"/>
    <col min="7" max="7" width="10.26953125" style="19" customWidth="1"/>
    <col min="8" max="8" width="10.26953125" style="18" customWidth="1"/>
    <col min="9" max="16384" width="10.26953125" style="18"/>
  </cols>
  <sheetData>
    <row r="1" spans="1:7" ht="17.5">
      <c r="A1" s="20"/>
      <c r="B1" s="42" t="s">
        <v>148</v>
      </c>
    </row>
    <row r="3" spans="1:7">
      <c r="B3" s="60" t="s">
        <v>84</v>
      </c>
      <c r="C3" s="60" t="s">
        <v>85</v>
      </c>
      <c r="D3" s="61" t="s">
        <v>1</v>
      </c>
      <c r="E3" s="62" t="s">
        <v>2</v>
      </c>
      <c r="F3" s="62" t="s">
        <v>3</v>
      </c>
      <c r="G3" s="18"/>
    </row>
    <row r="4" spans="1:7">
      <c r="B4" s="21" t="s">
        <v>86</v>
      </c>
      <c r="C4" s="22"/>
      <c r="D4" s="23"/>
      <c r="E4" s="22"/>
      <c r="F4" s="24"/>
      <c r="G4" s="18"/>
    </row>
    <row r="5" spans="1:7" ht="67.5">
      <c r="B5" s="9" t="s">
        <v>87</v>
      </c>
      <c r="C5" s="8" t="s">
        <v>41</v>
      </c>
      <c r="D5" s="25">
        <v>15</v>
      </c>
      <c r="E5" s="549">
        <v>57.08</v>
      </c>
      <c r="F5" s="10">
        <f>Table1919[[#This Row],[Rate]]*Table1919[[#This Row],[Qty]]</f>
        <v>856.19999999999993</v>
      </c>
      <c r="G5" s="18"/>
    </row>
    <row r="6" spans="1:7" ht="67.5">
      <c r="B6" s="9" t="s">
        <v>88</v>
      </c>
      <c r="C6" s="8" t="s">
        <v>41</v>
      </c>
      <c r="D6" s="25">
        <v>10</v>
      </c>
      <c r="E6" s="549">
        <v>82.45</v>
      </c>
      <c r="F6" s="10">
        <f>Table1919[[#This Row],[Rate]]*Table1919[[#This Row],[Qty]]</f>
        <v>824.5</v>
      </c>
      <c r="G6" s="18"/>
    </row>
    <row r="7" spans="1:7" ht="67.5">
      <c r="B7" s="9" t="s">
        <v>89</v>
      </c>
      <c r="C7" s="8" t="s">
        <v>41</v>
      </c>
      <c r="D7" s="25">
        <v>5</v>
      </c>
      <c r="E7" s="549">
        <v>82.45</v>
      </c>
      <c r="F7" s="10">
        <f>Table1919[[#This Row],[Rate]]*Table1919[[#This Row],[Qty]]</f>
        <v>412.25</v>
      </c>
      <c r="G7" s="18"/>
    </row>
    <row r="8" spans="1:7" ht="54">
      <c r="B8" s="9" t="s">
        <v>90</v>
      </c>
      <c r="C8" s="8" t="s">
        <v>41</v>
      </c>
      <c r="D8" s="25">
        <v>15</v>
      </c>
      <c r="E8" s="549">
        <v>22.83</v>
      </c>
      <c r="F8" s="10">
        <f>Table1919[[#This Row],[Rate]]*Table1919[[#This Row],[Qty]]</f>
        <v>342.45</v>
      </c>
      <c r="G8" s="18"/>
    </row>
    <row r="9" spans="1:7" ht="67.5">
      <c r="B9" s="9" t="s">
        <v>91</v>
      </c>
      <c r="C9" s="8" t="s">
        <v>41</v>
      </c>
      <c r="D9" s="25">
        <v>5</v>
      </c>
      <c r="E9" s="549">
        <v>152.22</v>
      </c>
      <c r="F9" s="10">
        <f>Table1919[[#This Row],[Rate]]*Table1919[[#This Row],[Qty]]</f>
        <v>761.1</v>
      </c>
      <c r="G9" s="18"/>
    </row>
    <row r="10" spans="1:7">
      <c r="B10" s="26" t="s">
        <v>92</v>
      </c>
      <c r="C10" s="22"/>
      <c r="D10" s="27"/>
      <c r="E10" s="28"/>
      <c r="F10" s="28"/>
      <c r="G10" s="18"/>
    </row>
    <row r="11" spans="1:7" ht="54">
      <c r="B11" s="9" t="s">
        <v>93</v>
      </c>
      <c r="C11" s="8" t="s">
        <v>41</v>
      </c>
      <c r="D11" s="25">
        <v>20</v>
      </c>
      <c r="E11" s="549">
        <v>101.48</v>
      </c>
      <c r="F11" s="10">
        <f>Table1919[[#This Row],[Rate]]*Table1919[[#This Row],[Qty]]</f>
        <v>2029.6000000000001</v>
      </c>
      <c r="G11" s="18"/>
    </row>
    <row r="12" spans="1:7" ht="54">
      <c r="B12" s="9" t="s">
        <v>94</v>
      </c>
      <c r="C12" s="8" t="s">
        <v>41</v>
      </c>
      <c r="D12" s="25">
        <v>10</v>
      </c>
      <c r="E12" s="549">
        <v>202.96</v>
      </c>
      <c r="F12" s="10">
        <f>Table1919[[#This Row],[Rate]]*Table1919[[#This Row],[Qty]]</f>
        <v>2029.6000000000001</v>
      </c>
      <c r="G12" s="18"/>
    </row>
    <row r="13" spans="1:7" ht="54">
      <c r="B13" s="9" t="s">
        <v>95</v>
      </c>
      <c r="C13" s="8" t="s">
        <v>41</v>
      </c>
      <c r="D13" s="25">
        <v>5</v>
      </c>
      <c r="E13" s="549">
        <v>355.19</v>
      </c>
      <c r="F13" s="10">
        <f>Table1919[[#This Row],[Rate]]*Table1919[[#This Row],[Qty]]</f>
        <v>1775.95</v>
      </c>
      <c r="G13" s="18"/>
    </row>
    <row r="14" spans="1:7">
      <c r="B14" s="26" t="s">
        <v>96</v>
      </c>
      <c r="C14" s="22"/>
      <c r="D14" s="27"/>
      <c r="E14" s="28"/>
      <c r="F14" s="28"/>
      <c r="G14" s="18"/>
    </row>
    <row r="15" spans="1:7" ht="67.5">
      <c r="B15" s="9" t="s">
        <v>97</v>
      </c>
      <c r="C15" s="8" t="s">
        <v>41</v>
      </c>
      <c r="D15" s="25">
        <v>5</v>
      </c>
      <c r="E15" s="549">
        <v>82.45</v>
      </c>
      <c r="F15" s="10">
        <f>Table1919[[#This Row],[Rate]]*Table1919[[#This Row],[Qty]]</f>
        <v>412.25</v>
      </c>
      <c r="G15" s="18"/>
    </row>
    <row r="16" spans="1:7" ht="67.5">
      <c r="B16" s="9" t="s">
        <v>98</v>
      </c>
      <c r="C16" s="8" t="s">
        <v>41</v>
      </c>
      <c r="D16" s="25">
        <v>3</v>
      </c>
      <c r="E16" s="549">
        <v>570.84</v>
      </c>
      <c r="F16" s="10">
        <f>Table1919[[#This Row],[Rate]]*Table1919[[#This Row],[Qty]]</f>
        <v>1712.52</v>
      </c>
      <c r="G16" s="18"/>
    </row>
    <row r="17" spans="2:6" s="18" customFormat="1" ht="108">
      <c r="B17" s="29" t="s">
        <v>99</v>
      </c>
      <c r="C17" s="16" t="s">
        <v>4</v>
      </c>
      <c r="D17" s="30">
        <v>5</v>
      </c>
      <c r="E17" s="549">
        <v>608.89</v>
      </c>
      <c r="F17" s="10">
        <f>Table1919[[#This Row],[Rate]]*Table1919[[#This Row],[Qty]]</f>
        <v>3044.45</v>
      </c>
    </row>
    <row r="18" spans="2:6" s="18" customFormat="1" ht="54">
      <c r="B18" s="29" t="s">
        <v>100</v>
      </c>
      <c r="C18" s="16" t="s">
        <v>4</v>
      </c>
      <c r="D18" s="30">
        <v>5</v>
      </c>
      <c r="E18" s="549">
        <v>570.84</v>
      </c>
      <c r="F18" s="10">
        <f>Table1919[[#This Row],[Rate]]*Table1919[[#This Row],[Qty]]</f>
        <v>2854.2000000000003</v>
      </c>
    </row>
    <row r="19" spans="2:6" s="18" customFormat="1" ht="67.5">
      <c r="B19" s="29" t="s">
        <v>101</v>
      </c>
      <c r="C19" s="16" t="s">
        <v>4</v>
      </c>
      <c r="D19" s="30">
        <v>10</v>
      </c>
      <c r="E19" s="549">
        <v>570.84</v>
      </c>
      <c r="F19" s="10">
        <f>Table1919[[#This Row],[Rate]]*Table1919[[#This Row],[Qty]]</f>
        <v>5708.4000000000005</v>
      </c>
    </row>
    <row r="20" spans="2:6" s="18" customFormat="1" ht="67.5">
      <c r="B20" s="29" t="s">
        <v>102</v>
      </c>
      <c r="C20" s="16" t="s">
        <v>41</v>
      </c>
      <c r="D20" s="30">
        <v>15</v>
      </c>
      <c r="E20" s="549">
        <v>202.96</v>
      </c>
      <c r="F20" s="10">
        <f>Table1919[[#This Row],[Rate]]*Table1919[[#This Row],[Qty]]</f>
        <v>3044.4</v>
      </c>
    </row>
    <row r="21" spans="2:6" s="18" customFormat="1" ht="81">
      <c r="B21" s="29" t="s">
        <v>103</v>
      </c>
      <c r="C21" s="16" t="s">
        <v>41</v>
      </c>
      <c r="D21" s="30">
        <v>15</v>
      </c>
      <c r="E21" s="549">
        <v>247.36</v>
      </c>
      <c r="F21" s="10">
        <f>Table1919[[#This Row],[Rate]]*Table1919[[#This Row],[Qty]]</f>
        <v>3710.4</v>
      </c>
    </row>
    <row r="22" spans="2:6" s="18" customFormat="1">
      <c r="B22" s="31" t="s">
        <v>104</v>
      </c>
      <c r="C22" s="32"/>
      <c r="D22" s="23"/>
      <c r="E22" s="28"/>
      <c r="F22" s="28"/>
    </row>
    <row r="23" spans="2:6" s="18" customFormat="1" ht="27" customHeight="1">
      <c r="B23" s="33" t="s">
        <v>105</v>
      </c>
      <c r="C23" s="8" t="s">
        <v>41</v>
      </c>
      <c r="D23" s="25">
        <v>10</v>
      </c>
      <c r="E23" s="549">
        <v>756.69</v>
      </c>
      <c r="F23" s="10">
        <f>Table1919[[#This Row],[Rate]]*Table1919[[#This Row],[Qty]]</f>
        <v>7566.9000000000005</v>
      </c>
    </row>
    <row r="24" spans="2:6" s="18" customFormat="1" ht="27" customHeight="1">
      <c r="B24" s="33" t="s">
        <v>106</v>
      </c>
      <c r="C24" s="8" t="s">
        <v>41</v>
      </c>
      <c r="D24" s="25">
        <v>7</v>
      </c>
      <c r="E24" s="549">
        <v>776.2</v>
      </c>
      <c r="F24" s="10">
        <f>Table1919[[#This Row],[Rate]]*Table1919[[#This Row],[Qty]]</f>
        <v>5433.4000000000005</v>
      </c>
    </row>
    <row r="25" spans="2:6" s="18" customFormat="1" ht="27" customHeight="1">
      <c r="B25" s="33" t="s">
        <v>107</v>
      </c>
      <c r="C25" s="8" t="s">
        <v>41</v>
      </c>
      <c r="D25" s="25">
        <v>5</v>
      </c>
      <c r="E25" s="549">
        <v>847.82</v>
      </c>
      <c r="F25" s="10">
        <f>Table1919[[#This Row],[Rate]]*Table1919[[#This Row],[Qty]]</f>
        <v>4239.1000000000004</v>
      </c>
    </row>
    <row r="26" spans="2:6" s="18" customFormat="1" ht="27" customHeight="1">
      <c r="B26" s="34" t="s">
        <v>108</v>
      </c>
      <c r="C26" s="8" t="s">
        <v>41</v>
      </c>
      <c r="D26" s="30">
        <v>3</v>
      </c>
      <c r="E26" s="549">
        <v>1008.93</v>
      </c>
      <c r="F26" s="10">
        <f>Table1919[[#This Row],[Rate]]*Table1919[[#This Row],[Qty]]</f>
        <v>3026.79</v>
      </c>
    </row>
    <row r="27" spans="2:6" s="18" customFormat="1">
      <c r="B27" s="31" t="s">
        <v>109</v>
      </c>
      <c r="C27" s="32"/>
      <c r="D27" s="23"/>
      <c r="E27" s="28"/>
      <c r="F27" s="28"/>
    </row>
    <row r="28" spans="2:6" s="18" customFormat="1" ht="27" customHeight="1">
      <c r="B28" s="35" t="s">
        <v>110</v>
      </c>
      <c r="C28" s="16" t="s">
        <v>41</v>
      </c>
      <c r="D28" s="30">
        <v>15</v>
      </c>
      <c r="E28" s="549">
        <v>382.21</v>
      </c>
      <c r="F28" s="10">
        <f>Table1919[[#This Row],[Qty]]*Table1919[[#This Row],[Rate]]</f>
        <v>5733.15</v>
      </c>
    </row>
    <row r="29" spans="2:6" s="18" customFormat="1" ht="40.5">
      <c r="B29" s="35" t="s">
        <v>111</v>
      </c>
      <c r="C29" s="16" t="s">
        <v>41</v>
      </c>
      <c r="D29" s="30">
        <v>10</v>
      </c>
      <c r="E29" s="549">
        <v>148.19999999999999</v>
      </c>
      <c r="F29" s="10">
        <f>Table1919[[#This Row],[Qty]]*Table1919[[#This Row],[Rate]]</f>
        <v>1482</v>
      </c>
    </row>
    <row r="30" spans="2:6" s="18" customFormat="1" ht="40.5">
      <c r="B30" s="35" t="s">
        <v>112</v>
      </c>
      <c r="C30" s="16" t="s">
        <v>41</v>
      </c>
      <c r="D30" s="30">
        <v>5</v>
      </c>
      <c r="E30" s="549">
        <v>331.5</v>
      </c>
      <c r="F30" s="10">
        <f>Table1919[[#This Row],[Qty]]*Table1919[[#This Row],[Rate]]</f>
        <v>1657.5</v>
      </c>
    </row>
    <row r="31" spans="2:6" s="18" customFormat="1" ht="27">
      <c r="B31" s="35" t="s">
        <v>113</v>
      </c>
      <c r="C31" s="16" t="s">
        <v>41</v>
      </c>
      <c r="D31" s="30">
        <v>5</v>
      </c>
      <c r="E31" s="549">
        <v>643.51</v>
      </c>
      <c r="F31" s="10">
        <f>Table1919[[#This Row],[Qty]]*Table1919[[#This Row],[Rate]]</f>
        <v>3217.55</v>
      </c>
    </row>
    <row r="32" spans="2:6" s="18" customFormat="1" ht="27" customHeight="1">
      <c r="B32" s="35" t="s">
        <v>114</v>
      </c>
      <c r="C32" s="16" t="s">
        <v>41</v>
      </c>
      <c r="D32" s="30">
        <v>5</v>
      </c>
      <c r="E32" s="549">
        <v>29.58</v>
      </c>
      <c r="F32" s="10">
        <f>Table1919[[#This Row],[Qty]]*Table1919[[#This Row],[Rate]]</f>
        <v>147.89999999999998</v>
      </c>
    </row>
    <row r="33" spans="2:6" s="18" customFormat="1" ht="27" customHeight="1">
      <c r="B33" s="36" t="s">
        <v>115</v>
      </c>
      <c r="C33" s="16" t="s">
        <v>41</v>
      </c>
      <c r="D33" s="30">
        <v>5</v>
      </c>
      <c r="E33" s="549">
        <v>118.95</v>
      </c>
      <c r="F33" s="10">
        <f>Table1919[[#This Row],[Qty]]*Table1919[[#This Row],[Rate]]</f>
        <v>594.75</v>
      </c>
    </row>
    <row r="34" spans="2:6" s="18" customFormat="1" ht="27" customHeight="1">
      <c r="B34" s="36" t="s">
        <v>116</v>
      </c>
      <c r="C34" s="16" t="s">
        <v>41</v>
      </c>
      <c r="D34" s="30">
        <v>5</v>
      </c>
      <c r="E34" s="549">
        <v>66.010000000000005</v>
      </c>
      <c r="F34" s="10">
        <f>Table1919[[#This Row],[Qty]]*Table1919[[#This Row],[Rate]]</f>
        <v>330.05</v>
      </c>
    </row>
    <row r="35" spans="2:6" s="18" customFormat="1" ht="27" customHeight="1">
      <c r="B35" s="36" t="s">
        <v>117</v>
      </c>
      <c r="C35" s="16" t="s">
        <v>41</v>
      </c>
      <c r="D35" s="30">
        <v>5</v>
      </c>
      <c r="E35" s="549">
        <v>234</v>
      </c>
      <c r="F35" s="10">
        <f>Table1919[[#This Row],[Qty]]*Table1919[[#This Row],[Rate]]</f>
        <v>1170</v>
      </c>
    </row>
    <row r="36" spans="2:6" s="18" customFormat="1" ht="27" customHeight="1">
      <c r="B36" s="36" t="s">
        <v>118</v>
      </c>
      <c r="C36" s="16" t="s">
        <v>41</v>
      </c>
      <c r="D36" s="30">
        <v>5</v>
      </c>
      <c r="E36" s="549">
        <v>62.4</v>
      </c>
      <c r="F36" s="10">
        <f>Table1919[[#This Row],[Qty]]*Table1919[[#This Row],[Rate]]</f>
        <v>312</v>
      </c>
    </row>
    <row r="37" spans="2:6" s="18" customFormat="1" ht="27" customHeight="1">
      <c r="B37" s="36" t="s">
        <v>119</v>
      </c>
      <c r="C37" s="16" t="s">
        <v>41</v>
      </c>
      <c r="D37" s="30">
        <v>5</v>
      </c>
      <c r="E37" s="549">
        <v>69.44</v>
      </c>
      <c r="F37" s="10">
        <f>Table1919[[#This Row],[Qty]]*Table1919[[#This Row],[Rate]]</f>
        <v>347.2</v>
      </c>
    </row>
    <row r="38" spans="2:6" s="18" customFormat="1" ht="27" customHeight="1">
      <c r="B38" s="36" t="s">
        <v>120</v>
      </c>
      <c r="C38" s="16" t="s">
        <v>41</v>
      </c>
      <c r="D38" s="30">
        <v>5</v>
      </c>
      <c r="E38" s="549">
        <v>184.61</v>
      </c>
      <c r="F38" s="10">
        <f>Table1919[[#This Row],[Qty]]*Table1919[[#This Row],[Rate]]</f>
        <v>923.05000000000007</v>
      </c>
    </row>
    <row r="39" spans="2:6" s="18" customFormat="1" ht="27" customHeight="1">
      <c r="B39" s="36" t="s">
        <v>121</v>
      </c>
      <c r="C39" s="16" t="s">
        <v>41</v>
      </c>
      <c r="D39" s="30">
        <v>5</v>
      </c>
      <c r="E39" s="549">
        <v>242.21</v>
      </c>
      <c r="F39" s="10">
        <f>Table1919[[#This Row],[Qty]]*Table1919[[#This Row],[Rate]]</f>
        <v>1211.05</v>
      </c>
    </row>
    <row r="40" spans="2:6">
      <c r="B40" s="420"/>
      <c r="C40" s="420"/>
      <c r="D40" s="421"/>
      <c r="E40" s="422" t="s">
        <v>3</v>
      </c>
      <c r="F40" s="423">
        <f>SUBTOTAL(109,F4:F39)</f>
        <v>66910.660000000018</v>
      </c>
    </row>
  </sheetData>
  <protectedRanges>
    <protectedRange sqref="E5:E9 E11:E13 E15:E21 E23:E26 E28:E39" name="Lot_1_1"/>
  </protectedRanges>
  <conditionalFormatting sqref="E5:E9">
    <cfRule type="expression" dxfId="1669" priority="13">
      <formula>INDIRECT("H"&amp;ROW())="Shade"</formula>
    </cfRule>
    <cfRule type="expression" dxfId="1668" priority="14">
      <formula>INDIRECT("H"&amp;ROW())="Done"</formula>
    </cfRule>
    <cfRule type="expression" dxfId="1667" priority="15">
      <formula>INDIRECT("H"&amp;ROW())="Add"</formula>
    </cfRule>
  </conditionalFormatting>
  <conditionalFormatting sqref="E11:E13">
    <cfRule type="expression" dxfId="1666" priority="10">
      <formula>INDIRECT("H"&amp;ROW())="Shade"</formula>
    </cfRule>
    <cfRule type="expression" dxfId="1665" priority="11">
      <formula>INDIRECT("H"&amp;ROW())="Done"</formula>
    </cfRule>
    <cfRule type="expression" dxfId="1664" priority="12">
      <formula>INDIRECT("H"&amp;ROW())="Add"</formula>
    </cfRule>
  </conditionalFormatting>
  <conditionalFormatting sqref="E15:E21">
    <cfRule type="expression" dxfId="1663" priority="7">
      <formula>INDIRECT("H"&amp;ROW())="Shade"</formula>
    </cfRule>
    <cfRule type="expression" dxfId="1662" priority="8">
      <formula>INDIRECT("H"&amp;ROW())="Done"</formula>
    </cfRule>
    <cfRule type="expression" dxfId="1661" priority="9">
      <formula>INDIRECT("H"&amp;ROW())="Add"</formula>
    </cfRule>
  </conditionalFormatting>
  <conditionalFormatting sqref="E23:E26">
    <cfRule type="expression" dxfId="1660" priority="4">
      <formula>INDIRECT("H"&amp;ROW())="Shade"</formula>
    </cfRule>
    <cfRule type="expression" dxfId="1659" priority="5">
      <formula>INDIRECT("H"&amp;ROW())="Done"</formula>
    </cfRule>
    <cfRule type="expression" dxfId="1658" priority="6">
      <formula>INDIRECT("H"&amp;ROW())="Add"</formula>
    </cfRule>
  </conditionalFormatting>
  <conditionalFormatting sqref="E28:E39">
    <cfRule type="expression" dxfId="1657" priority="1">
      <formula>INDIRECT("H"&amp;ROW())="Shade"</formula>
    </cfRule>
    <cfRule type="expression" dxfId="1656" priority="2">
      <formula>INDIRECT("H"&amp;ROW())="Done"</formula>
    </cfRule>
    <cfRule type="expression" dxfId="1655" priority="3">
      <formula>INDIRECT("H"&amp;ROW())="Add"</formula>
    </cfRule>
  </conditionalFormatting>
  <dataValidations count="1">
    <dataValidation type="decimal" operator="greaterThanOrEqual" allowBlank="1" showInputMessage="1" showErrorMessage="1" sqref="E5:E39 F10 F14 F22" xr:uid="{00000000-0002-0000-0800-000000000000}">
      <formula1>0</formula1>
    </dataValidation>
  </dataValidations>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e312d95-efff-467d-a144-645d4325f6de" xsi:nil="true"/>
    <_ip_UnifiedCompliancePolicyProperties xmlns="http://schemas.microsoft.com/sharepoint/v3" xsi:nil="true"/>
    <lcf76f155ced4ddcb4097134ff3c332f xmlns="e8625849-093c-458f-87dd-b293bff604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D1F703B32A6244A67E0E86AF0C41C4" ma:contentTypeVersion="22" ma:contentTypeDescription="Create a new document." ma:contentTypeScope="" ma:versionID="293535dc17b655a07e32a0b98c372cbb">
  <xsd:schema xmlns:xsd="http://www.w3.org/2001/XMLSchema" xmlns:xs="http://www.w3.org/2001/XMLSchema" xmlns:p="http://schemas.microsoft.com/office/2006/metadata/properties" xmlns:ns1="http://schemas.microsoft.com/sharepoint/v3" xmlns:ns2="e8625849-093c-458f-87dd-b293bff6041d" xmlns:ns3="4e312d95-efff-467d-a144-645d4325f6de" targetNamespace="http://schemas.microsoft.com/office/2006/metadata/properties" ma:root="true" ma:fieldsID="7e7f25078548f04f378e588bea6bb1d1" ns1:_="" ns2:_="" ns3:_="">
    <xsd:import namespace="http://schemas.microsoft.com/sharepoint/v3"/>
    <xsd:import namespace="e8625849-093c-458f-87dd-b293bff6041d"/>
    <xsd:import namespace="4e312d95-efff-467d-a144-645d4325f6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625849-093c-458f-87dd-b293bff60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01720f8-d7d1-42b2-a6cf-1c619af7396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312d95-efff-467d-a144-645d4325f6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7a5fb9-596d-452b-bddc-22fa2e297b57}" ma:internalName="TaxCatchAll" ma:showField="CatchAllData" ma:web="4e312d95-efff-467d-a144-645d4325f6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494352-BB3C-4B6A-A28A-8671F976B899}">
  <ds:schemaRefs>
    <ds:schemaRef ds:uri="http://schemas.microsoft.com/office/2006/metadata/properties"/>
    <ds:schemaRef ds:uri="http://schemas.microsoft.com/office/infopath/2007/PartnerControls"/>
    <ds:schemaRef ds:uri="http://schemas.microsoft.com/sharepoint/v3"/>
    <ds:schemaRef ds:uri="4e312d95-efff-467d-a144-645d4325f6de"/>
    <ds:schemaRef ds:uri="e8625849-093c-458f-87dd-b293bff6041d"/>
  </ds:schemaRefs>
</ds:datastoreItem>
</file>

<file path=customXml/itemProps2.xml><?xml version="1.0" encoding="utf-8"?>
<ds:datastoreItem xmlns:ds="http://schemas.openxmlformats.org/officeDocument/2006/customXml" ds:itemID="{C7BAA48A-FFC0-4E59-9E81-2D8290298E70}">
  <ds:schemaRefs>
    <ds:schemaRef ds:uri="http://schemas.microsoft.com/sharepoint/v3/contenttype/forms"/>
  </ds:schemaRefs>
</ds:datastoreItem>
</file>

<file path=customXml/itemProps3.xml><?xml version="1.0" encoding="utf-8"?>
<ds:datastoreItem xmlns:ds="http://schemas.openxmlformats.org/officeDocument/2006/customXml" ds:itemID="{B3C7A13C-87ED-44FC-B784-8E8DC1AA0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8625849-093c-458f-87dd-b293bff6041d"/>
    <ds:schemaRef ds:uri="4e312d95-efff-467d-a144-645d4325f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30</vt:i4>
      </vt:variant>
      <vt:variant>
        <vt:lpstr>Named Ranges</vt:lpstr>
      </vt:variant>
      <vt:variant>
        <vt:i4>10</vt:i4>
      </vt:variant>
    </vt:vector>
  </HeadingPairs>
  <TitlesOfParts>
    <vt:vector size="40" baseType="lpstr">
      <vt:lpstr>Front Sheet</vt:lpstr>
      <vt:lpstr>Repointing &amp; Rendering</vt:lpstr>
      <vt:lpstr>EWI</vt:lpstr>
      <vt:lpstr>Heating - Combi Boiler</vt:lpstr>
      <vt:lpstr>Heating - System Boiler</vt:lpstr>
      <vt:lpstr>Heating - Regular Boiler</vt:lpstr>
      <vt:lpstr>Kitchens</vt:lpstr>
      <vt:lpstr>Bathrooms</vt:lpstr>
      <vt:lpstr>Aids and Adaptations </vt:lpstr>
      <vt:lpstr>Window Styles</vt:lpstr>
      <vt:lpstr>Upvc Windows</vt:lpstr>
      <vt:lpstr>Aluminium Windows</vt:lpstr>
      <vt:lpstr>Timber Windows</vt:lpstr>
      <vt:lpstr>Door Styles</vt:lpstr>
      <vt:lpstr>Doors</vt:lpstr>
      <vt:lpstr>Window and Door Bespoke Rates</vt:lpstr>
      <vt:lpstr>Roofing</vt:lpstr>
      <vt:lpstr>Other Roofing</vt:lpstr>
      <vt:lpstr>Electric Renewals</vt:lpstr>
      <vt:lpstr>EICRs</vt:lpstr>
      <vt:lpstr>Cyc Decs Archetypes</vt:lpstr>
      <vt:lpstr>Decs Bespoke SoR</vt:lpstr>
      <vt:lpstr>Replace Bespoke SoR </vt:lpstr>
      <vt:lpstr>Communal Bespoke SoR </vt:lpstr>
      <vt:lpstr>NHF SoR</vt:lpstr>
      <vt:lpstr>Validation Surveys</vt:lpstr>
      <vt:lpstr>Access</vt:lpstr>
      <vt:lpstr>Specialist Works Info Only</vt:lpstr>
      <vt:lpstr>Miscellaneous</vt:lpstr>
      <vt:lpstr>Summary</vt:lpstr>
      <vt:lpstr>'Decs Bespoke SoR'!Print_Area</vt:lpstr>
      <vt:lpstr>'Replace Bespoke SoR '!Print_Area</vt:lpstr>
      <vt:lpstr>'Cyc Decs Archetypes'!Print_Titles</vt:lpstr>
      <vt:lpstr>'Decs Bespoke SoR'!Print_Titles</vt:lpstr>
      <vt:lpstr>'Replace Bespoke SoR '!Print_Titles</vt:lpstr>
      <vt:lpstr>'Cyc Decs Archetypes'!Total_Archetype</vt:lpstr>
      <vt:lpstr>'Decs Bespoke SoR'!Total_Decs</vt:lpstr>
      <vt:lpstr>'Decs Bespoke SoR'!Total_Decs_SOR</vt:lpstr>
      <vt:lpstr>'Replace Bespoke SoR '!Total_Replace</vt:lpstr>
      <vt:lpstr>'Replace Bespoke SoR '!Total_Replace_SOR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Weeks</dc:creator>
  <cp:lastModifiedBy>Sue Roe</cp:lastModifiedBy>
  <dcterms:created xsi:type="dcterms:W3CDTF">2018-10-22T10:06:34Z</dcterms:created>
  <dcterms:modified xsi:type="dcterms:W3CDTF">2023-08-01T16:15:18Z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0x010100A3D1F703B32A6244A67E0E86AF0C41C4</vt:lpwstr>
  </property>
  <property fmtid="{D5CDD505-2E9C-101B-9397-08002B2CF9AE}" pid="3" name="MediaServiceImageTags">
    <vt:lpwstr/>
  </property>
</Properties>
</file>